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U:\edpcoor\COBUDGET\2025\install_file\Final v2 Install Creation 2025-07-12 Update\"/>
    </mc:Choice>
  </mc:AlternateContent>
  <bookViews>
    <workbookView xWindow="120" yWindow="195" windowWidth="11640" windowHeight="5580" tabRatio="833" activeTab="1"/>
  </bookViews>
  <sheets>
    <sheet name="FAQ" sheetId="1" r:id="rId1"/>
    <sheet name="Information" sheetId="2" r:id="rId2"/>
    <sheet name="TOC" sheetId="3" r:id="rId3"/>
    <sheet name="SEFA" sheetId="4" r:id="rId4"/>
    <sheet name="Val-tax-debt" sheetId="5" r:id="rId5"/>
    <sheet name="App. Order" sheetId="6" r:id="rId6"/>
    <sheet name="All Funds Summary" sheetId="7" r:id="rId7"/>
    <sheet name="Prior Year Actual Summary" sheetId="8" r:id="rId8"/>
    <sheet name="GR Sum." sheetId="9" r:id="rId9"/>
    <sheet name="GR R" sheetId="10" r:id="rId10"/>
    <sheet name="GR E" sheetId="11" r:id="rId11"/>
    <sheet name="SRB Sum." sheetId="12" r:id="rId12"/>
    <sheet name="SRB R" sheetId="13" r:id="rId13"/>
    <sheet name="SRB E" sheetId="14" r:id="rId14"/>
    <sheet name="ASSMT Sum" sheetId="15" r:id="rId15"/>
    <sheet name="ASSMT R" sheetId="16" r:id="rId16"/>
    <sheet name="ASSMT E" sheetId="17" r:id="rId17"/>
    <sheet name="1 Sum." sheetId="18" r:id="rId18"/>
    <sheet name="1 R" sheetId="19" r:id="rId19"/>
    <sheet name="1 E" sheetId="20" r:id="rId20"/>
    <sheet name="2 Sum." sheetId="21" r:id="rId21"/>
    <sheet name="2 R" sheetId="22" r:id="rId22"/>
    <sheet name="2 E" sheetId="23" r:id="rId23"/>
    <sheet name="3 Sum." sheetId="24" r:id="rId24"/>
    <sheet name="3 R" sheetId="25" r:id="rId25"/>
    <sheet name="3 E" sheetId="26" r:id="rId26"/>
    <sheet name="4 Sum." sheetId="27" r:id="rId27"/>
    <sheet name="4 R" sheetId="28" r:id="rId28"/>
    <sheet name="4 E" sheetId="29" r:id="rId29"/>
    <sheet name="5 Sum." sheetId="30" r:id="rId30"/>
    <sheet name="5 R" sheetId="31" r:id="rId31"/>
    <sheet name="5 E" sheetId="32" r:id="rId32"/>
    <sheet name="6 Sum." sheetId="33" r:id="rId33"/>
    <sheet name="6 R" sheetId="34" r:id="rId34"/>
    <sheet name="6 E" sheetId="35" r:id="rId35"/>
    <sheet name="7 Sum." sheetId="36" r:id="rId36"/>
    <sheet name="7 R" sheetId="37" r:id="rId37"/>
    <sheet name="7 E" sheetId="38" r:id="rId38"/>
    <sheet name="8 Sum." sheetId="39" r:id="rId39"/>
    <sheet name="8 R" sheetId="40" r:id="rId40"/>
    <sheet name="8 E" sheetId="41" r:id="rId41"/>
    <sheet name="9 Sum." sheetId="42" r:id="rId42"/>
    <sheet name="9 R" sheetId="43" r:id="rId43"/>
    <sheet name="9 E" sheetId="44" r:id="rId44"/>
    <sheet name="10 Sum." sheetId="45" r:id="rId45"/>
    <sheet name="10 R" sheetId="46" r:id="rId46"/>
    <sheet name="10 E" sheetId="47" r:id="rId47"/>
    <sheet name="11 Sum." sheetId="48" r:id="rId48"/>
    <sheet name="11 R" sheetId="49" r:id="rId49"/>
    <sheet name="11 E" sheetId="50" r:id="rId50"/>
    <sheet name="12 Sum." sheetId="51" r:id="rId51"/>
    <sheet name="12 R" sheetId="52" r:id="rId52"/>
    <sheet name="12 E" sheetId="53" r:id="rId53"/>
    <sheet name="13 Sum." sheetId="54" r:id="rId54"/>
    <sheet name="13 R" sheetId="55" r:id="rId55"/>
    <sheet name="13 E" sheetId="56" r:id="rId56"/>
    <sheet name="14 Sum." sheetId="57" r:id="rId57"/>
    <sheet name="14 R" sheetId="58" r:id="rId58"/>
    <sheet name="14 E" sheetId="59" r:id="rId59"/>
    <sheet name="15 Sum." sheetId="60" r:id="rId60"/>
    <sheet name="15 R" sheetId="61" r:id="rId61"/>
    <sheet name="15 E" sheetId="62" r:id="rId62"/>
    <sheet name="16 Sum." sheetId="63" r:id="rId63"/>
    <sheet name="16 R" sheetId="64" r:id="rId64"/>
    <sheet name="16 E" sheetId="65" r:id="rId65"/>
    <sheet name="17 Sum." sheetId="66" r:id="rId66"/>
    <sheet name="17 R" sheetId="67" r:id="rId67"/>
    <sheet name="17 E" sheetId="68" r:id="rId68"/>
    <sheet name="18 Sum." sheetId="69" r:id="rId69"/>
    <sheet name="18 R" sheetId="70" r:id="rId70"/>
    <sheet name="18 E" sheetId="71" r:id="rId71"/>
    <sheet name="19 Sum." sheetId="72" r:id="rId72"/>
    <sheet name="19 R" sheetId="73" r:id="rId73"/>
    <sheet name="19 E" sheetId="74" r:id="rId74"/>
    <sheet name="20 Sum." sheetId="75" r:id="rId75"/>
    <sheet name="20 R" sheetId="76" r:id="rId76"/>
    <sheet name="20 E" sheetId="77" r:id="rId77"/>
    <sheet name="21 Sum." sheetId="78" r:id="rId78"/>
    <sheet name="21 R" sheetId="79" r:id="rId79"/>
    <sheet name="21 E" sheetId="80" r:id="rId80"/>
    <sheet name="22 Sum." sheetId="81" r:id="rId81"/>
    <sheet name="22 R" sheetId="82" r:id="rId82"/>
    <sheet name="22 E" sheetId="83" r:id="rId83"/>
    <sheet name="23 Sum." sheetId="84" r:id="rId84"/>
    <sheet name="23 R" sheetId="85" r:id="rId85"/>
    <sheet name="23 E" sheetId="86" r:id="rId86"/>
    <sheet name="24 Sum." sheetId="87" r:id="rId87"/>
    <sheet name="24 R" sheetId="88" r:id="rId88"/>
    <sheet name="24 E" sheetId="89" r:id="rId89"/>
    <sheet name="25 Sum." sheetId="90" r:id="rId90"/>
    <sheet name="25 R" sheetId="91" r:id="rId91"/>
    <sheet name="25 E" sheetId="92" r:id="rId92"/>
    <sheet name="26 Sum." sheetId="93" r:id="rId93"/>
    <sheet name="26 R" sheetId="94" r:id="rId94"/>
    <sheet name="26 E" sheetId="95" r:id="rId95"/>
    <sheet name="27 Sum." sheetId="96" r:id="rId96"/>
    <sheet name="27 R" sheetId="97" r:id="rId97"/>
    <sheet name="27 E" sheetId="98" r:id="rId98"/>
    <sheet name="28 Sum." sheetId="99" r:id="rId99"/>
    <sheet name="28 R" sheetId="100" r:id="rId100"/>
    <sheet name="28 E" sheetId="101" r:id="rId101"/>
    <sheet name="29 Sum." sheetId="102" r:id="rId102"/>
    <sheet name="29 R" sheetId="103" r:id="rId103"/>
    <sheet name="29 E" sheetId="104" r:id="rId104"/>
    <sheet name="30 Sum." sheetId="105" r:id="rId105"/>
    <sheet name="30 R" sheetId="106" r:id="rId106"/>
    <sheet name="30 E" sheetId="107" r:id="rId107"/>
    <sheet name="31 Sum." sheetId="108" r:id="rId108"/>
    <sheet name="31 R" sheetId="109" r:id="rId109"/>
    <sheet name="31 E" sheetId="110" r:id="rId110"/>
    <sheet name="32 Sum." sheetId="111" r:id="rId111"/>
    <sheet name="32 R" sheetId="112" r:id="rId112"/>
    <sheet name="32 E" sheetId="113" r:id="rId113"/>
    <sheet name="33 Sum." sheetId="114" r:id="rId114"/>
    <sheet name="33 R" sheetId="115" r:id="rId115"/>
    <sheet name="33 E" sheetId="116" r:id="rId116"/>
    <sheet name="34 Sum." sheetId="117" r:id="rId117"/>
    <sheet name="34 R" sheetId="118" r:id="rId118"/>
    <sheet name="34 E" sheetId="119" r:id="rId119"/>
    <sheet name="35 Sum." sheetId="120" r:id="rId120"/>
    <sheet name="35 R" sheetId="121" r:id="rId121"/>
    <sheet name="35 E" sheetId="122" r:id="rId122"/>
    <sheet name="Other Funds Sum." sheetId="123" r:id="rId123"/>
    <sheet name="Other Funds R" sheetId="124" r:id="rId124"/>
    <sheet name="Other Funds E" sheetId="125" r:id="rId125"/>
  </sheets>
  <definedNames>
    <definedName name="_xlnm._FilterDatabase" localSheetId="19" hidden="1">'1 E'!#REF!</definedName>
    <definedName name="_xlnm._FilterDatabase" localSheetId="46" hidden="1">'10 E'!#REF!</definedName>
    <definedName name="_xlnm._FilterDatabase" localSheetId="49" hidden="1">'11 E'!#REF!</definedName>
    <definedName name="_xlnm._FilterDatabase" localSheetId="52" hidden="1">'12 E'!#REF!</definedName>
    <definedName name="_xlnm._FilterDatabase" localSheetId="55" hidden="1">'13 E'!#REF!</definedName>
    <definedName name="_xlnm._FilterDatabase" localSheetId="58" hidden="1">'14 E'!#REF!</definedName>
    <definedName name="_xlnm._FilterDatabase" localSheetId="61" hidden="1">'15 E'!#REF!</definedName>
    <definedName name="_xlnm._FilterDatabase" localSheetId="64" hidden="1">'16 E'!#REF!</definedName>
    <definedName name="_xlnm._FilterDatabase" localSheetId="67" hidden="1">'17 E'!#REF!</definedName>
    <definedName name="_xlnm._FilterDatabase" localSheetId="70" hidden="1">'18 E'!#REF!</definedName>
    <definedName name="_xlnm._FilterDatabase" localSheetId="73" hidden="1">'19 E'!#REF!</definedName>
    <definedName name="_xlnm._FilterDatabase" localSheetId="22" hidden="1">'2 E'!#REF!</definedName>
    <definedName name="_xlnm._FilterDatabase" localSheetId="76" hidden="1">'20 E'!#REF!</definedName>
    <definedName name="_xlnm._FilterDatabase" localSheetId="79" hidden="1">'21 E'!#REF!</definedName>
    <definedName name="_xlnm._FilterDatabase" localSheetId="82" hidden="1">'22 E'!#REF!</definedName>
    <definedName name="_xlnm._FilterDatabase" localSheetId="85" hidden="1">'23 E'!#REF!</definedName>
    <definedName name="_xlnm._FilterDatabase" localSheetId="88" hidden="1">'24 E'!#REF!</definedName>
    <definedName name="_xlnm._FilterDatabase" localSheetId="91" hidden="1">'25 E'!#REF!</definedName>
    <definedName name="_xlnm._FilterDatabase" localSheetId="94" hidden="1">'26 E'!#REF!</definedName>
    <definedName name="_xlnm._FilterDatabase" localSheetId="97" hidden="1">'27 E'!#REF!</definedName>
    <definedName name="_xlnm._FilterDatabase" localSheetId="100" hidden="1">'28 E'!#REF!</definedName>
    <definedName name="_xlnm._FilterDatabase" localSheetId="103" hidden="1">'29 E'!#REF!</definedName>
    <definedName name="_xlnm._FilterDatabase" localSheetId="25" hidden="1">'3 E'!#REF!</definedName>
    <definedName name="_xlnm._FilterDatabase" localSheetId="106" hidden="1">'30 E'!#REF!</definedName>
    <definedName name="_xlnm._FilterDatabase" localSheetId="109" hidden="1">'31 E'!#REF!</definedName>
    <definedName name="_xlnm._FilterDatabase" localSheetId="112" hidden="1">'32 E'!#REF!</definedName>
    <definedName name="_xlnm._FilterDatabase" localSheetId="115" hidden="1">'33 E'!#REF!</definedName>
    <definedName name="_xlnm._FilterDatabase" localSheetId="118" hidden="1">'34 E'!#REF!</definedName>
    <definedName name="_xlnm._FilterDatabase" localSheetId="121" hidden="1">'35 E'!#REF!</definedName>
    <definedName name="_xlnm._FilterDatabase" localSheetId="28" hidden="1">'4 E'!#REF!</definedName>
    <definedName name="_xlnm._FilterDatabase" localSheetId="31" hidden="1">'5 E'!#REF!</definedName>
    <definedName name="_xlnm._FilterDatabase" localSheetId="34" hidden="1">'6 E'!#REF!</definedName>
    <definedName name="_xlnm._FilterDatabase" localSheetId="37" hidden="1">'7 E'!#REF!</definedName>
    <definedName name="_xlnm._FilterDatabase" localSheetId="40" hidden="1">'8 E'!#REF!</definedName>
    <definedName name="_xlnm._FilterDatabase" localSheetId="43" hidden="1">'9 E'!#REF!</definedName>
    <definedName name="_xlnm._FilterDatabase" localSheetId="16" hidden="1">'ASSMT E'!#REF!</definedName>
    <definedName name="_xlnm._FilterDatabase" localSheetId="10" hidden="1">'GR E'!$A$302:$B$340</definedName>
    <definedName name="_xlnm._FilterDatabase" localSheetId="124" hidden="1">'Other Funds E'!#REF!</definedName>
    <definedName name="_xlnm._FilterDatabase" localSheetId="13" hidden="1">'SRB E'!#REF!</definedName>
    <definedName name="_xlnm.Print_Area" localSheetId="19">'1 E'!$A$11:$I$202</definedName>
    <definedName name="_xlnm.Print_Area" localSheetId="18">'1 R'!$A$9:$I$108</definedName>
    <definedName name="_xlnm.Print_Area" localSheetId="17">'1 Sum.'!$A$1:$K$58</definedName>
    <definedName name="_xlnm.Print_Area" localSheetId="46">'10 E'!$A$11:$I$202</definedName>
    <definedName name="_xlnm.Print_Area" localSheetId="45">'10 R'!$A$9:$I$108</definedName>
    <definedName name="_xlnm.Print_Area" localSheetId="44">'10 Sum.'!$A$1:$K$58</definedName>
    <definedName name="_xlnm.Print_Area" localSheetId="49">'11 E'!$A$11:$I$202</definedName>
    <definedName name="_xlnm.Print_Area" localSheetId="48">'11 R'!$A$9:$I$108</definedName>
    <definedName name="_xlnm.Print_Area" localSheetId="47">'11 Sum.'!$A$1:$K$58</definedName>
    <definedName name="_xlnm.Print_Area" localSheetId="52">'12 E'!$A$11:$I$202</definedName>
    <definedName name="_xlnm.Print_Area" localSheetId="51">'12 R'!$A$9:$I$108</definedName>
    <definedName name="_xlnm.Print_Area" localSheetId="50">'12 Sum.'!$A$1:$K$58</definedName>
    <definedName name="_xlnm.Print_Area" localSheetId="55">'13 E'!$A$11:$I$202</definedName>
    <definedName name="_xlnm.Print_Area" localSheetId="54">'13 R'!$A$9:$I$108</definedName>
    <definedName name="_xlnm.Print_Area" localSheetId="53">'13 Sum.'!$A$1:$K$58</definedName>
    <definedName name="_xlnm.Print_Area" localSheetId="58">'14 E'!$A$11:$I$202</definedName>
    <definedName name="_xlnm.Print_Area" localSheetId="57">'14 R'!$A$9:$I$108</definedName>
    <definedName name="_xlnm.Print_Area" localSheetId="56">'14 Sum.'!$A$1:$K$58</definedName>
    <definedName name="_xlnm.Print_Area" localSheetId="61">'15 E'!$A$11:$I$202</definedName>
    <definedName name="_xlnm.Print_Area" localSheetId="60">'15 R'!$A$9:$I$108</definedName>
    <definedName name="_xlnm.Print_Area" localSheetId="59">'15 Sum.'!$A$1:$K$58</definedName>
    <definedName name="_xlnm.Print_Area" localSheetId="64">'16 E'!$A$11:$I$202</definedName>
    <definedName name="_xlnm.Print_Area" localSheetId="63">'16 R'!$A$9:$I$108</definedName>
    <definedName name="_xlnm.Print_Area" localSheetId="62">'16 Sum.'!$A$1:$K$58</definedName>
    <definedName name="_xlnm.Print_Area" localSheetId="67">'17 E'!$A$11:$I$202</definedName>
    <definedName name="_xlnm.Print_Area" localSheetId="66">'17 R'!$A$9:$I$108</definedName>
    <definedName name="_xlnm.Print_Area" localSheetId="65">'17 Sum.'!$A$1:$K$58</definedName>
    <definedName name="_xlnm.Print_Area" localSheetId="70">'18 E'!$A$11:$I$202</definedName>
    <definedName name="_xlnm.Print_Area" localSheetId="69">'18 R'!$A$9:$I$108</definedName>
    <definedName name="_xlnm.Print_Area" localSheetId="68">'18 Sum.'!$A$1:$K$58</definedName>
    <definedName name="_xlnm.Print_Area" localSheetId="73">'19 E'!$A$11:$I$202</definedName>
    <definedName name="_xlnm.Print_Area" localSheetId="72">'19 R'!$A$9:$I$108</definedName>
    <definedName name="_xlnm.Print_Area" localSheetId="71">'19 Sum.'!$A$1:$K$58</definedName>
    <definedName name="_xlnm.Print_Area" localSheetId="22">'2 E'!$A$11:$I$202</definedName>
    <definedName name="_xlnm.Print_Area" localSheetId="21">'2 R'!$A$9:$I$108</definedName>
    <definedName name="_xlnm.Print_Area" localSheetId="20">'2 Sum.'!$A$1:$K$58</definedName>
    <definedName name="_xlnm.Print_Area" localSheetId="76">'20 E'!$A$11:$I$202</definedName>
    <definedName name="_xlnm.Print_Area" localSheetId="75">'20 R'!$A$9:$I$108</definedName>
    <definedName name="_xlnm.Print_Area" localSheetId="74">'20 Sum.'!$A$1:$K$58</definedName>
    <definedName name="_xlnm.Print_Area" localSheetId="79">'21 E'!$A$11:$I$202</definedName>
    <definedName name="_xlnm.Print_Area" localSheetId="78">'21 R'!$A$9:$I$108</definedName>
    <definedName name="_xlnm.Print_Area" localSheetId="77">'21 Sum.'!$A$1:$K$58</definedName>
    <definedName name="_xlnm.Print_Area" localSheetId="82">'22 E'!$A$11:$I$202</definedName>
    <definedName name="_xlnm.Print_Area" localSheetId="81">'22 R'!$A$9:$I$108</definedName>
    <definedName name="_xlnm.Print_Area" localSheetId="80">'22 Sum.'!$A$1:$K$58</definedName>
    <definedName name="_xlnm.Print_Area" localSheetId="85">'23 E'!$A$11:$I$202</definedName>
    <definedName name="_xlnm.Print_Area" localSheetId="84">'23 R'!$A$9:$I$108</definedName>
    <definedName name="_xlnm.Print_Area" localSheetId="83">'23 Sum.'!$A$1:$K$58</definedName>
    <definedName name="_xlnm.Print_Area" localSheetId="88">'24 E'!$A$11:$I$202</definedName>
    <definedName name="_xlnm.Print_Area" localSheetId="87">'24 R'!$A$9:$I$108</definedName>
    <definedName name="_xlnm.Print_Area" localSheetId="86">'24 Sum.'!$A$1:$K$58</definedName>
    <definedName name="_xlnm.Print_Area" localSheetId="91">'25 E'!$A$11:$I$202</definedName>
    <definedName name="_xlnm.Print_Area" localSheetId="90">'25 R'!$A$9:$I$108</definedName>
    <definedName name="_xlnm.Print_Area" localSheetId="89">'25 Sum.'!$A$1:$K$58</definedName>
    <definedName name="_xlnm.Print_Area" localSheetId="94">'26 E'!$A$11:$I$202</definedName>
    <definedName name="_xlnm.Print_Area" localSheetId="93">'26 R'!$A$9:$I$108</definedName>
    <definedName name="_xlnm.Print_Area" localSheetId="92">'26 Sum.'!$A$1:$K$58</definedName>
    <definedName name="_xlnm.Print_Area" localSheetId="97">'27 E'!$A$11:$I$202</definedName>
    <definedName name="_xlnm.Print_Area" localSheetId="96">'27 R'!$A$9:$I$108</definedName>
    <definedName name="_xlnm.Print_Area" localSheetId="95">'27 Sum.'!$A$1:$K$58</definedName>
    <definedName name="_xlnm.Print_Area" localSheetId="100">'28 E'!$A$11:$I$202</definedName>
    <definedName name="_xlnm.Print_Area" localSheetId="99">'28 R'!$A$9:$I$108</definedName>
    <definedName name="_xlnm.Print_Area" localSheetId="98">'28 Sum.'!$A$1:$K$58</definedName>
    <definedName name="_xlnm.Print_Area" localSheetId="103">'29 E'!$A$11:$I$202</definedName>
    <definedName name="_xlnm.Print_Area" localSheetId="102">'29 R'!$A$9:$I$108</definedName>
    <definedName name="_xlnm.Print_Area" localSheetId="101">'29 Sum.'!$A$1:$K$58</definedName>
    <definedName name="_xlnm.Print_Area" localSheetId="25">'3 E'!$A$11:$I$202</definedName>
    <definedName name="_xlnm.Print_Area" localSheetId="24">'3 R'!$A$9:$I$108</definedName>
    <definedName name="_xlnm.Print_Area" localSheetId="23">'3 Sum.'!$A$1:$K$58</definedName>
    <definedName name="_xlnm.Print_Area" localSheetId="106">'30 E'!$A$11:$I$202</definedName>
    <definedName name="_xlnm.Print_Area" localSheetId="105">'30 R'!$A$9:$I$108</definedName>
    <definedName name="_xlnm.Print_Area" localSheetId="104">'30 Sum.'!$A$1:$K$58</definedName>
    <definedName name="_xlnm.Print_Area" localSheetId="109">'31 E'!$A$11:$I$202</definedName>
    <definedName name="_xlnm.Print_Area" localSheetId="108">'31 R'!$A$9:$I$108</definedName>
    <definedName name="_xlnm.Print_Area" localSheetId="107">'31 Sum.'!$A$1:$K$58</definedName>
    <definedName name="_xlnm.Print_Area" localSheetId="112">'32 E'!$A$11:$I$202</definedName>
    <definedName name="_xlnm.Print_Area" localSheetId="111">'32 R'!$A$9:$I$108</definedName>
    <definedName name="_xlnm.Print_Area" localSheetId="110">'32 Sum.'!$A$1:$K$58</definedName>
    <definedName name="_xlnm.Print_Area" localSheetId="115">'33 E'!$A$11:$I$202</definedName>
    <definedName name="_xlnm.Print_Area" localSheetId="114">'33 R'!$A$9:$I$108</definedName>
    <definedName name="_xlnm.Print_Area" localSheetId="113">'33 Sum.'!$A$1:$K$58</definedName>
    <definedName name="_xlnm.Print_Area" localSheetId="118">'34 E'!$A$11:$I$202</definedName>
    <definedName name="_xlnm.Print_Area" localSheetId="117">'34 R'!$A$9:$I$108</definedName>
    <definedName name="_xlnm.Print_Area" localSheetId="116">'34 Sum.'!$A$1:$K$58</definedName>
    <definedName name="_xlnm.Print_Area" localSheetId="121">'35 E'!$A$11:$I$202</definedName>
    <definedName name="_xlnm.Print_Area" localSheetId="120">'35 R'!$A$9:$I$108</definedName>
    <definedName name="_xlnm.Print_Area" localSheetId="119">'35 Sum.'!$A$1:$K$58</definedName>
    <definedName name="_xlnm.Print_Area" localSheetId="28">'4 E'!$A$11:$I$202</definedName>
    <definedName name="_xlnm.Print_Area" localSheetId="27">'4 R'!$A$9:$I$108</definedName>
    <definedName name="_xlnm.Print_Area" localSheetId="26">'4 Sum.'!$A$1:$K$58</definedName>
    <definedName name="_xlnm.Print_Area" localSheetId="31">'5 E'!$A$11:$I$202</definedName>
    <definedName name="_xlnm.Print_Area" localSheetId="30">'5 R'!$A$9:$I$108</definedName>
    <definedName name="_xlnm.Print_Area" localSheetId="29">'5 Sum.'!$A$1:$K$58</definedName>
    <definedName name="_xlnm.Print_Area" localSheetId="34">'6 E'!$A$11:$I$202</definedName>
    <definedName name="_xlnm.Print_Area" localSheetId="33">'6 R'!$A$9:$I$108</definedName>
    <definedName name="_xlnm.Print_Area" localSheetId="32">'6 Sum.'!$A$1:$K$58</definedName>
    <definedName name="_xlnm.Print_Area" localSheetId="37">'7 E'!$A$11:$I$202</definedName>
    <definedName name="_xlnm.Print_Area" localSheetId="36">'7 R'!$A$9:$I$108</definedName>
    <definedName name="_xlnm.Print_Area" localSheetId="35">'7 Sum.'!$A$1:$K$58</definedName>
    <definedName name="_xlnm.Print_Area" localSheetId="40">'8 E'!$A$11:$I$202</definedName>
    <definedName name="_xlnm.Print_Area" localSheetId="39">'8 R'!$A$9:$I$108</definedName>
    <definedName name="_xlnm.Print_Area" localSheetId="38">'8 Sum.'!$A$1:$K$58</definedName>
    <definedName name="_xlnm.Print_Area" localSheetId="43">'9 E'!$A$11:$I$202</definedName>
    <definedName name="_xlnm.Print_Area" localSheetId="42">'9 R'!$A$9:$I$108</definedName>
    <definedName name="_xlnm.Print_Area" localSheetId="41">'9 Sum.'!$A$1:$K$58</definedName>
    <definedName name="_xlnm.Print_Area" localSheetId="6">'All Funds Summary'!$E$1:$AR$56</definedName>
    <definedName name="_xlnm.Print_Area" localSheetId="5">'App. Order'!$A$24:$I$135</definedName>
    <definedName name="_xlnm.Print_Area" localSheetId="15">'ASSMT R'!$A$9:$I$58</definedName>
    <definedName name="_xlnm.Print_Area" localSheetId="14">'ASSMT Sum'!$A$1:$K$58</definedName>
    <definedName name="_xlnm.Print_Area" localSheetId="0">FAQ!$A$1:$H$53</definedName>
    <definedName name="_xlnm.Print_Area" localSheetId="10">'GR E'!$A$11:$I$586</definedName>
    <definedName name="_xlnm.Print_Area" localSheetId="9">'GR R'!$A$9:$I$108</definedName>
    <definedName name="_xlnm.Print_Area" localSheetId="8">'GR Sum.'!$A$1:$K$58</definedName>
    <definedName name="_xlnm.Print_Area" localSheetId="124">'Other Funds E'!$A$11:$I$202</definedName>
    <definedName name="_xlnm.Print_Area" localSheetId="123">'Other Funds R'!$A$20:$I$119</definedName>
    <definedName name="_xlnm.Print_Area" localSheetId="122">'Other Funds Sum.'!$A$1:$K$58</definedName>
    <definedName name="_xlnm.Print_Area" localSheetId="7">'Prior Year Actual Summary'!$E$1:$AR$53</definedName>
    <definedName name="_xlnm.Print_Area" localSheetId="3">SEFA!$A$1:$L$232</definedName>
    <definedName name="_xlnm.Print_Area" localSheetId="13">'SRB E'!$A$11:$I$202</definedName>
    <definedName name="_xlnm.Print_Area" localSheetId="12">'SRB R'!$A$9:$I$108</definedName>
    <definedName name="_xlnm.Print_Area" localSheetId="11">'SRB Sum.'!$A$1:$K$58</definedName>
    <definedName name="_xlnm.Print_Area" localSheetId="2">TOC!$A$6:$E$217</definedName>
    <definedName name="_xlnm.Print_Titles" localSheetId="19">'1 E'!$1:$10</definedName>
    <definedName name="_xlnm.Print_Titles" localSheetId="18">'1 R'!$1:$8</definedName>
    <definedName name="_xlnm.Print_Titles" localSheetId="46">'10 E'!$1:$10</definedName>
    <definedName name="_xlnm.Print_Titles" localSheetId="45">'10 R'!$1:$8</definedName>
    <definedName name="_xlnm.Print_Titles" localSheetId="49">'11 E'!$1:$10</definedName>
    <definedName name="_xlnm.Print_Titles" localSheetId="48">'11 R'!$1:$8</definedName>
    <definedName name="_xlnm.Print_Titles" localSheetId="52">'12 E'!$1:$10</definedName>
    <definedName name="_xlnm.Print_Titles" localSheetId="51">'12 R'!$1:$8</definedName>
    <definedName name="_xlnm.Print_Titles" localSheetId="55">'13 E'!$1:$10</definedName>
    <definedName name="_xlnm.Print_Titles" localSheetId="54">'13 R'!$1:$8</definedName>
    <definedName name="_xlnm.Print_Titles" localSheetId="58">'14 E'!$1:$10</definedName>
    <definedName name="_xlnm.Print_Titles" localSheetId="57">'14 R'!$1:$8</definedName>
    <definedName name="_xlnm.Print_Titles" localSheetId="61">'15 E'!$1:$10</definedName>
    <definedName name="_xlnm.Print_Titles" localSheetId="60">'15 R'!$1:$8</definedName>
    <definedName name="_xlnm.Print_Titles" localSheetId="64">'16 E'!$1:$10</definedName>
    <definedName name="_xlnm.Print_Titles" localSheetId="63">'16 R'!$1:$8</definedName>
    <definedName name="_xlnm.Print_Titles" localSheetId="67">'17 E'!$1:$10</definedName>
    <definedName name="_xlnm.Print_Titles" localSheetId="66">'17 R'!$1:$8</definedName>
    <definedName name="_xlnm.Print_Titles" localSheetId="70">'18 E'!$1:$10</definedName>
    <definedName name="_xlnm.Print_Titles" localSheetId="69">'18 R'!$1:$8</definedName>
    <definedName name="_xlnm.Print_Titles" localSheetId="73">'19 E'!$1:$10</definedName>
    <definedName name="_xlnm.Print_Titles" localSheetId="72">'19 R'!$1:$8</definedName>
    <definedName name="_xlnm.Print_Titles" localSheetId="22">'2 E'!$1:$10</definedName>
    <definedName name="_xlnm.Print_Titles" localSheetId="21">'2 R'!$1:$8</definedName>
    <definedName name="_xlnm.Print_Titles" localSheetId="76">'20 E'!$1:$10</definedName>
    <definedName name="_xlnm.Print_Titles" localSheetId="75">'20 R'!$1:$8</definedName>
    <definedName name="_xlnm.Print_Titles" localSheetId="79">'21 E'!$1:$10</definedName>
    <definedName name="_xlnm.Print_Titles" localSheetId="78">'21 R'!$1:$8</definedName>
    <definedName name="_xlnm.Print_Titles" localSheetId="82">'22 E'!$1:$10</definedName>
    <definedName name="_xlnm.Print_Titles" localSheetId="81">'22 R'!$1:$8</definedName>
    <definedName name="_xlnm.Print_Titles" localSheetId="85">'23 E'!$1:$10</definedName>
    <definedName name="_xlnm.Print_Titles" localSheetId="84">'23 R'!$1:$8</definedName>
    <definedName name="_xlnm.Print_Titles" localSheetId="88">'24 E'!$1:$10</definedName>
    <definedName name="_xlnm.Print_Titles" localSheetId="87">'24 R'!$1:$8</definedName>
    <definedName name="_xlnm.Print_Titles" localSheetId="91">'25 E'!$1:$10</definedName>
    <definedName name="_xlnm.Print_Titles" localSheetId="90">'25 R'!$1:$8</definedName>
    <definedName name="_xlnm.Print_Titles" localSheetId="94">'26 E'!$1:$10</definedName>
    <definedName name="_xlnm.Print_Titles" localSheetId="93">'26 R'!$1:$8</definedName>
    <definedName name="_xlnm.Print_Titles" localSheetId="97">'27 E'!$1:$10</definedName>
    <definedName name="_xlnm.Print_Titles" localSheetId="96">'27 R'!$1:$8</definedName>
    <definedName name="_xlnm.Print_Titles" localSheetId="100">'28 E'!$1:$10</definedName>
    <definedName name="_xlnm.Print_Titles" localSheetId="99">'28 R'!$1:$8</definedName>
    <definedName name="_xlnm.Print_Titles" localSheetId="103">'29 E'!$1:$10</definedName>
    <definedName name="_xlnm.Print_Titles" localSheetId="102">'29 R'!$1:$8</definedName>
    <definedName name="_xlnm.Print_Titles" localSheetId="25">'3 E'!$1:$10</definedName>
    <definedName name="_xlnm.Print_Titles" localSheetId="24">'3 R'!$1:$8</definedName>
    <definedName name="_xlnm.Print_Titles" localSheetId="106">'30 E'!$1:$10</definedName>
    <definedName name="_xlnm.Print_Titles" localSheetId="105">'30 R'!$1:$8</definedName>
    <definedName name="_xlnm.Print_Titles" localSheetId="109">'31 E'!$1:$10</definedName>
    <definedName name="_xlnm.Print_Titles" localSheetId="108">'31 R'!$1:$8</definedName>
    <definedName name="_xlnm.Print_Titles" localSheetId="112">'32 E'!$1:$10</definedName>
    <definedName name="_xlnm.Print_Titles" localSheetId="111">'32 R'!$1:$8</definedName>
    <definedName name="_xlnm.Print_Titles" localSheetId="115">'33 E'!$1:$10</definedName>
    <definedName name="_xlnm.Print_Titles" localSheetId="114">'33 R'!$1:$8</definedName>
    <definedName name="_xlnm.Print_Titles" localSheetId="118">'34 E'!$1:$10</definedName>
    <definedName name="_xlnm.Print_Titles" localSheetId="117">'34 R'!$1:$8</definedName>
    <definedName name="_xlnm.Print_Titles" localSheetId="121">'35 E'!$1:$10</definedName>
    <definedName name="_xlnm.Print_Titles" localSheetId="120">'35 R'!$1:$8</definedName>
    <definedName name="_xlnm.Print_Titles" localSheetId="28">'4 E'!$1:$10</definedName>
    <definedName name="_xlnm.Print_Titles" localSheetId="27">'4 R'!$1:$8</definedName>
    <definedName name="_xlnm.Print_Titles" localSheetId="31">'5 E'!$1:$10</definedName>
    <definedName name="_xlnm.Print_Titles" localSheetId="30">'5 R'!$1:$8</definedName>
    <definedName name="_xlnm.Print_Titles" localSheetId="34">'6 E'!$1:$10</definedName>
    <definedName name="_xlnm.Print_Titles" localSheetId="33">'6 R'!$1:$8</definedName>
    <definedName name="_xlnm.Print_Titles" localSheetId="37">'7 E'!$1:$10</definedName>
    <definedName name="_xlnm.Print_Titles" localSheetId="36">'7 R'!$1:$8</definedName>
    <definedName name="_xlnm.Print_Titles" localSheetId="40">'8 E'!$1:$10</definedName>
    <definedName name="_xlnm.Print_Titles" localSheetId="39">'8 R'!$1:$8</definedName>
    <definedName name="_xlnm.Print_Titles" localSheetId="43">'9 E'!$1:$10</definedName>
    <definedName name="_xlnm.Print_Titles" localSheetId="42">'9 R'!$1:$8</definedName>
    <definedName name="_xlnm.Print_Titles" localSheetId="6">'All Funds Summary'!$A:$C</definedName>
    <definedName name="_xlnm.Print_Titles" localSheetId="5">'App. Order'!$1:$4</definedName>
    <definedName name="_xlnm.Print_Titles" localSheetId="15">'ASSMT R'!$1:$8</definedName>
    <definedName name="_xlnm.Print_Titles" localSheetId="10">'GR E'!$1:$10</definedName>
    <definedName name="_xlnm.Print_Titles" localSheetId="9">'GR R'!$1:$8</definedName>
    <definedName name="_xlnm.Print_Titles" localSheetId="124">'Other Funds E'!$1:$10</definedName>
    <definedName name="_xlnm.Print_Titles" localSheetId="123">'Other Funds R'!$12:$19</definedName>
    <definedName name="_xlnm.Print_Titles" localSheetId="7">'Prior Year Actual Summary'!$A:$C</definedName>
    <definedName name="_xlnm.Print_Titles" localSheetId="13">'SRB E'!$1:$10</definedName>
    <definedName name="_xlnm.Print_Titles" localSheetId="12">'SRB R'!$1:$8</definedName>
    <definedName name="_xlnm.Print_Titles" localSheetId="2">TOC!$1:$5</definedName>
  </definedNames>
  <calcPr calcId="162913"/>
</workbook>
</file>

<file path=xl/calcChain.xml><?xml version="1.0" encoding="utf-8"?>
<calcChain xmlns="http://schemas.openxmlformats.org/spreadsheetml/2006/main">
  <c r="F14" i="5" l="1"/>
  <c r="A1" i="20"/>
  <c r="A2" i="20"/>
  <c r="A3" i="20"/>
  <c r="E8" i="20"/>
  <c r="F8" i="20"/>
  <c r="G8" i="20"/>
  <c r="H8" i="20"/>
  <c r="I8" i="20"/>
  <c r="E36" i="20"/>
  <c r="F36" i="20"/>
  <c r="G36" i="20"/>
  <c r="H36" i="20"/>
  <c r="I36" i="20"/>
  <c r="E56" i="20"/>
  <c r="F56" i="20"/>
  <c r="G56" i="20"/>
  <c r="H56" i="20"/>
  <c r="I56" i="20"/>
  <c r="E73" i="20"/>
  <c r="F73" i="20"/>
  <c r="G73" i="20"/>
  <c r="H73" i="20"/>
  <c r="I73" i="20"/>
  <c r="E88" i="20"/>
  <c r="F88" i="20"/>
  <c r="G88" i="20"/>
  <c r="H88" i="20"/>
  <c r="I88" i="20"/>
  <c r="E103" i="20"/>
  <c r="F103" i="20"/>
  <c r="G103" i="20"/>
  <c r="H103" i="20"/>
  <c r="I103" i="20"/>
  <c r="E121" i="20"/>
  <c r="F121" i="20"/>
  <c r="G121" i="20"/>
  <c r="H121" i="20"/>
  <c r="I121" i="20"/>
  <c r="E136" i="20"/>
  <c r="F136" i="20"/>
  <c r="G136" i="20"/>
  <c r="H136" i="20"/>
  <c r="I136" i="20"/>
  <c r="E151" i="20"/>
  <c r="F151" i="20"/>
  <c r="G151" i="20"/>
  <c r="H151" i="20"/>
  <c r="I151" i="20"/>
  <c r="E169" i="20"/>
  <c r="E38" i="20" s="1"/>
  <c r="F1" i="20" s="1"/>
  <c r="F169" i="20"/>
  <c r="G169" i="20"/>
  <c r="G38" i="20" s="1"/>
  <c r="F3" i="20" s="1"/>
  <c r="H169" i="20"/>
  <c r="I169" i="20"/>
  <c r="E184" i="20"/>
  <c r="F184" i="20"/>
  <c r="F38" i="20" s="1"/>
  <c r="F2" i="20" s="1"/>
  <c r="G184" i="20"/>
  <c r="H184" i="20"/>
  <c r="H38" i="20" s="1"/>
  <c r="I184" i="20"/>
  <c r="E199" i="20"/>
  <c r="F199" i="20"/>
  <c r="G199" i="20"/>
  <c r="H199" i="20"/>
  <c r="I199" i="20"/>
  <c r="I38" i="20" s="1"/>
  <c r="A200" i="20" s="1"/>
  <c r="A1" i="19"/>
  <c r="A2" i="19"/>
  <c r="G6" i="19"/>
  <c r="H6" i="19"/>
  <c r="I6" i="19"/>
  <c r="B10" i="19"/>
  <c r="B11" i="19"/>
  <c r="B12" i="19"/>
  <c r="G17" i="19"/>
  <c r="H17" i="19"/>
  <c r="I17" i="19"/>
  <c r="G22" i="19"/>
  <c r="H22" i="19"/>
  <c r="I22" i="19"/>
  <c r="G41" i="19"/>
  <c r="H41" i="19"/>
  <c r="I41" i="19"/>
  <c r="G55" i="19"/>
  <c r="H55" i="19"/>
  <c r="I55" i="19"/>
  <c r="G94" i="19"/>
  <c r="H94" i="19"/>
  <c r="I94" i="19"/>
  <c r="G103" i="19"/>
  <c r="G105" i="19" s="1"/>
  <c r="H103" i="19"/>
  <c r="H105" i="19" s="1"/>
  <c r="G32" i="18" s="1"/>
  <c r="G41" i="18" s="1"/>
  <c r="D42" i="18" s="1"/>
  <c r="I103" i="19"/>
  <c r="I105" i="19" s="1"/>
  <c r="G15" i="18" s="1"/>
  <c r="G17" i="18" s="1"/>
  <c r="G21" i="18" s="1"/>
  <c r="G26" i="18" s="1"/>
  <c r="A1" i="18"/>
  <c r="A2" i="18"/>
  <c r="A3" i="18"/>
  <c r="A5" i="18"/>
  <c r="A9" i="18"/>
  <c r="A13" i="18"/>
  <c r="G13" i="18"/>
  <c r="A15" i="18"/>
  <c r="A19" i="18"/>
  <c r="G19" i="18"/>
  <c r="A21" i="18"/>
  <c r="A25" i="18"/>
  <c r="A30" i="18"/>
  <c r="A32" i="18"/>
  <c r="A34" i="18"/>
  <c r="G34" i="18"/>
  <c r="G39" i="18"/>
  <c r="A41" i="18"/>
  <c r="A1" i="47"/>
  <c r="A2" i="47"/>
  <c r="A3" i="47"/>
  <c r="E8" i="47"/>
  <c r="F8" i="47"/>
  <c r="G8" i="47"/>
  <c r="H8" i="47"/>
  <c r="I8" i="47"/>
  <c r="E36" i="47"/>
  <c r="F36" i="47"/>
  <c r="G36" i="47"/>
  <c r="H36" i="47"/>
  <c r="I36" i="47"/>
  <c r="E38" i="47"/>
  <c r="E56" i="47"/>
  <c r="F56" i="47"/>
  <c r="G56" i="47"/>
  <c r="H56" i="47"/>
  <c r="I56" i="47"/>
  <c r="E73" i="47"/>
  <c r="F73" i="47"/>
  <c r="G73" i="47"/>
  <c r="H73" i="47"/>
  <c r="I73" i="47"/>
  <c r="E88" i="47"/>
  <c r="F88" i="47"/>
  <c r="G88" i="47"/>
  <c r="H88" i="47"/>
  <c r="I88" i="47"/>
  <c r="E103" i="47"/>
  <c r="F103" i="47"/>
  <c r="G103" i="47"/>
  <c r="H103" i="47"/>
  <c r="I103" i="47"/>
  <c r="E121" i="47"/>
  <c r="F121" i="47"/>
  <c r="G121" i="47"/>
  <c r="H121" i="47"/>
  <c r="I121" i="47"/>
  <c r="E136" i="47"/>
  <c r="F136" i="47"/>
  <c r="G136" i="47"/>
  <c r="H136" i="47"/>
  <c r="I136" i="47"/>
  <c r="E151" i="47"/>
  <c r="F151" i="47"/>
  <c r="G151" i="47"/>
  <c r="H151" i="47"/>
  <c r="I151" i="47"/>
  <c r="E169" i="47"/>
  <c r="F169" i="47"/>
  <c r="G169" i="47"/>
  <c r="H169" i="47"/>
  <c r="I169" i="47"/>
  <c r="E184" i="47"/>
  <c r="F184" i="47"/>
  <c r="G184" i="47"/>
  <c r="G38" i="47" s="1"/>
  <c r="H184" i="47"/>
  <c r="I184" i="47"/>
  <c r="E199" i="47"/>
  <c r="F199" i="47"/>
  <c r="G199" i="47"/>
  <c r="H199" i="47"/>
  <c r="I199" i="47"/>
  <c r="I38" i="47" s="1"/>
  <c r="A1" i="46"/>
  <c r="A2" i="46"/>
  <c r="G6" i="46"/>
  <c r="H6" i="46"/>
  <c r="I6" i="46"/>
  <c r="B10" i="46"/>
  <c r="B11" i="46"/>
  <c r="B12" i="46"/>
  <c r="G17" i="46"/>
  <c r="H17" i="46"/>
  <c r="I17" i="46"/>
  <c r="G22" i="46"/>
  <c r="H22" i="46"/>
  <c r="I22" i="46"/>
  <c r="G41" i="46"/>
  <c r="H41" i="46"/>
  <c r="I41" i="46"/>
  <c r="G55" i="46"/>
  <c r="H55" i="46"/>
  <c r="I55" i="46"/>
  <c r="G94" i="46"/>
  <c r="H94" i="46"/>
  <c r="I94" i="46"/>
  <c r="G103" i="46"/>
  <c r="G105" i="46" s="1"/>
  <c r="H103" i="46"/>
  <c r="H105" i="46" s="1"/>
  <c r="G32" i="45" s="1"/>
  <c r="G41" i="45" s="1"/>
  <c r="I103" i="46"/>
  <c r="A1" i="45"/>
  <c r="A2" i="45"/>
  <c r="A3" i="45"/>
  <c r="A5" i="45"/>
  <c r="A9" i="45"/>
  <c r="A13" i="45"/>
  <c r="G13" i="45"/>
  <c r="A15" i="45"/>
  <c r="A19" i="45"/>
  <c r="G19" i="45"/>
  <c r="A21" i="45"/>
  <c r="A25" i="45"/>
  <c r="A30" i="45"/>
  <c r="A32" i="45"/>
  <c r="A34" i="45"/>
  <c r="G34" i="45"/>
  <c r="G39" i="45"/>
  <c r="A41" i="45"/>
  <c r="D42" i="45"/>
  <c r="A1" i="50"/>
  <c r="A2" i="50"/>
  <c r="A3" i="50"/>
  <c r="E8" i="50"/>
  <c r="F8" i="50"/>
  <c r="G8" i="50"/>
  <c r="H8" i="50"/>
  <c r="I8" i="50"/>
  <c r="E36" i="50"/>
  <c r="F36" i="50"/>
  <c r="G36" i="50"/>
  <c r="H36" i="50"/>
  <c r="I36" i="50"/>
  <c r="E56" i="50"/>
  <c r="F56" i="50"/>
  <c r="G56" i="50"/>
  <c r="H56" i="50"/>
  <c r="I56" i="50"/>
  <c r="E73" i="50"/>
  <c r="F73" i="50"/>
  <c r="G73" i="50"/>
  <c r="H73" i="50"/>
  <c r="I73" i="50"/>
  <c r="E88" i="50"/>
  <c r="F88" i="50"/>
  <c r="G88" i="50"/>
  <c r="H88" i="50"/>
  <c r="I88" i="50"/>
  <c r="E103" i="50"/>
  <c r="F103" i="50"/>
  <c r="G103" i="50"/>
  <c r="H103" i="50"/>
  <c r="I103" i="50"/>
  <c r="E121" i="50"/>
  <c r="F121" i="50"/>
  <c r="G121" i="50"/>
  <c r="H121" i="50"/>
  <c r="I121" i="50"/>
  <c r="E136" i="50"/>
  <c r="F136" i="50"/>
  <c r="G136" i="50"/>
  <c r="H136" i="50"/>
  <c r="I136" i="50"/>
  <c r="E151" i="50"/>
  <c r="F151" i="50"/>
  <c r="G151" i="50"/>
  <c r="H151" i="50"/>
  <c r="I151" i="50"/>
  <c r="E169" i="50"/>
  <c r="F169" i="50"/>
  <c r="G169" i="50"/>
  <c r="H169" i="50"/>
  <c r="I169" i="50"/>
  <c r="E184" i="50"/>
  <c r="E38" i="50" s="1"/>
  <c r="F184" i="50"/>
  <c r="G184" i="50"/>
  <c r="H184" i="50"/>
  <c r="I184" i="50"/>
  <c r="E199" i="50"/>
  <c r="F199" i="50"/>
  <c r="G199" i="50"/>
  <c r="H199" i="50"/>
  <c r="H38" i="50" s="1"/>
  <c r="I199" i="50"/>
  <c r="A1" i="49"/>
  <c r="A2" i="49"/>
  <c r="G6" i="49"/>
  <c r="H6" i="49"/>
  <c r="I6" i="49"/>
  <c r="B10" i="49"/>
  <c r="B11" i="49"/>
  <c r="B12" i="49"/>
  <c r="G17" i="49"/>
  <c r="H17" i="49"/>
  <c r="I17" i="49"/>
  <c r="G22" i="49"/>
  <c r="H22" i="49"/>
  <c r="I22" i="49"/>
  <c r="G41" i="49"/>
  <c r="H41" i="49"/>
  <c r="I41" i="49"/>
  <c r="G55" i="49"/>
  <c r="H55" i="49"/>
  <c r="I55" i="49"/>
  <c r="G94" i="49"/>
  <c r="H94" i="49"/>
  <c r="I94" i="49"/>
  <c r="G103" i="49"/>
  <c r="H103" i="49"/>
  <c r="H105" i="49" s="1"/>
  <c r="G32" i="48" s="1"/>
  <c r="G41" i="48" s="1"/>
  <c r="D42" i="48" s="1"/>
  <c r="I103" i="49"/>
  <c r="A1" i="48"/>
  <c r="A2" i="48"/>
  <c r="A3" i="48"/>
  <c r="A5" i="48"/>
  <c r="A9" i="48"/>
  <c r="A13" i="48"/>
  <c r="G13" i="48"/>
  <c r="A15" i="48"/>
  <c r="A19" i="48"/>
  <c r="G19" i="48"/>
  <c r="A21" i="48"/>
  <c r="A25" i="48"/>
  <c r="A30" i="48"/>
  <c r="A32" i="48"/>
  <c r="A34" i="48"/>
  <c r="G34" i="48"/>
  <c r="G39" i="48"/>
  <c r="A41" i="48"/>
  <c r="A1" i="53"/>
  <c r="A2" i="53"/>
  <c r="A3" i="53"/>
  <c r="E8" i="53"/>
  <c r="F8" i="53"/>
  <c r="G8" i="53"/>
  <c r="H8" i="53"/>
  <c r="I8" i="53"/>
  <c r="E36" i="53"/>
  <c r="F36" i="53"/>
  <c r="G36" i="53"/>
  <c r="F3" i="53" s="1"/>
  <c r="H36" i="53"/>
  <c r="I36" i="53"/>
  <c r="E56" i="53"/>
  <c r="F56" i="53"/>
  <c r="G56" i="53"/>
  <c r="H56" i="53"/>
  <c r="I56" i="53"/>
  <c r="E73" i="53"/>
  <c r="F73" i="53"/>
  <c r="G73" i="53"/>
  <c r="H73" i="53"/>
  <c r="I73" i="53"/>
  <c r="E88" i="53"/>
  <c r="F88" i="53"/>
  <c r="G88" i="53"/>
  <c r="H88" i="53"/>
  <c r="I88" i="53"/>
  <c r="E103" i="53"/>
  <c r="F103" i="53"/>
  <c r="G103" i="53"/>
  <c r="H103" i="53"/>
  <c r="I103" i="53"/>
  <c r="E121" i="53"/>
  <c r="F121" i="53"/>
  <c r="G121" i="53"/>
  <c r="H121" i="53"/>
  <c r="I121" i="53"/>
  <c r="E136" i="53"/>
  <c r="F136" i="53"/>
  <c r="G136" i="53"/>
  <c r="H136" i="53"/>
  <c r="I136" i="53"/>
  <c r="E151" i="53"/>
  <c r="F151" i="53"/>
  <c r="G151" i="53"/>
  <c r="H151" i="53"/>
  <c r="I151" i="53"/>
  <c r="E169" i="53"/>
  <c r="F169" i="53"/>
  <c r="G169" i="53"/>
  <c r="H169" i="53"/>
  <c r="I169" i="53"/>
  <c r="E184" i="53"/>
  <c r="E38" i="53" s="1"/>
  <c r="F184" i="53"/>
  <c r="G184" i="53"/>
  <c r="H184" i="53"/>
  <c r="H38" i="53" s="1"/>
  <c r="I184" i="53"/>
  <c r="E199" i="53"/>
  <c r="F199" i="53"/>
  <c r="G199" i="53"/>
  <c r="G38" i="53" s="1"/>
  <c r="H199" i="53"/>
  <c r="I199" i="53"/>
  <c r="A1" i="52"/>
  <c r="A2" i="52"/>
  <c r="G6" i="52"/>
  <c r="H6" i="52"/>
  <c r="I6" i="52"/>
  <c r="B10" i="52"/>
  <c r="B11" i="52"/>
  <c r="B12" i="52"/>
  <c r="G17" i="52"/>
  <c r="H17" i="52"/>
  <c r="I17" i="52"/>
  <c r="G22" i="52"/>
  <c r="H22" i="52"/>
  <c r="I22" i="52"/>
  <c r="G41" i="52"/>
  <c r="H41" i="52"/>
  <c r="I41" i="52"/>
  <c r="G55" i="52"/>
  <c r="H55" i="52"/>
  <c r="I55" i="52"/>
  <c r="G94" i="52"/>
  <c r="H94" i="52"/>
  <c r="I94" i="52"/>
  <c r="G103" i="52"/>
  <c r="H103" i="52"/>
  <c r="I103" i="52"/>
  <c r="H105" i="52"/>
  <c r="G32" i="51" s="1"/>
  <c r="G41" i="51" s="1"/>
  <c r="D42" i="51" s="1"/>
  <c r="A1" i="51"/>
  <c r="A2" i="51"/>
  <c r="A3" i="51"/>
  <c r="A5" i="51"/>
  <c r="A9" i="51"/>
  <c r="A13" i="51"/>
  <c r="G13" i="51"/>
  <c r="A15" i="51"/>
  <c r="A19" i="51"/>
  <c r="G19" i="51"/>
  <c r="A21" i="51"/>
  <c r="A25" i="51"/>
  <c r="A30" i="51"/>
  <c r="A32" i="51"/>
  <c r="A34" i="51"/>
  <c r="G34" i="51"/>
  <c r="G39" i="51"/>
  <c r="A41" i="51"/>
  <c r="A1" i="56"/>
  <c r="A2" i="56"/>
  <c r="A3" i="56"/>
  <c r="E8" i="56"/>
  <c r="F8" i="56"/>
  <c r="G8" i="56"/>
  <c r="H8" i="56"/>
  <c r="I8" i="56"/>
  <c r="E36" i="56"/>
  <c r="F36" i="56"/>
  <c r="G36" i="56"/>
  <c r="H36" i="56"/>
  <c r="F4" i="56" s="1"/>
  <c r="I36" i="56"/>
  <c r="E56" i="56"/>
  <c r="F56" i="56"/>
  <c r="G56" i="56"/>
  <c r="H56" i="56"/>
  <c r="I56" i="56"/>
  <c r="E73" i="56"/>
  <c r="F73" i="56"/>
  <c r="G73" i="56"/>
  <c r="H73" i="56"/>
  <c r="I73" i="56"/>
  <c r="E88" i="56"/>
  <c r="F88" i="56"/>
  <c r="G88" i="56"/>
  <c r="H88" i="56"/>
  <c r="I88" i="56"/>
  <c r="E103" i="56"/>
  <c r="F103" i="56"/>
  <c r="G103" i="56"/>
  <c r="H103" i="56"/>
  <c r="I103" i="56"/>
  <c r="E121" i="56"/>
  <c r="F121" i="56"/>
  <c r="G121" i="56"/>
  <c r="H121" i="56"/>
  <c r="I121" i="56"/>
  <c r="E136" i="56"/>
  <c r="F136" i="56"/>
  <c r="G136" i="56"/>
  <c r="H136" i="56"/>
  <c r="I136" i="56"/>
  <c r="E151" i="56"/>
  <c r="F151" i="56"/>
  <c r="G151" i="56"/>
  <c r="H151" i="56"/>
  <c r="I151" i="56"/>
  <c r="E169" i="56"/>
  <c r="F169" i="56"/>
  <c r="G169" i="56"/>
  <c r="H169" i="56"/>
  <c r="I169" i="56"/>
  <c r="E184" i="56"/>
  <c r="F184" i="56"/>
  <c r="G184" i="56"/>
  <c r="H184" i="56"/>
  <c r="I184" i="56"/>
  <c r="E199" i="56"/>
  <c r="F199" i="56"/>
  <c r="G199" i="56"/>
  <c r="H199" i="56"/>
  <c r="H38" i="56" s="1"/>
  <c r="I199" i="56"/>
  <c r="I38" i="56" s="1"/>
  <c r="A1" i="55"/>
  <c r="A2" i="55"/>
  <c r="G6" i="55"/>
  <c r="H6" i="55"/>
  <c r="I6" i="55"/>
  <c r="B10" i="55"/>
  <c r="B11" i="55"/>
  <c r="B12" i="55"/>
  <c r="G17" i="55"/>
  <c r="H17" i="55"/>
  <c r="I17" i="55"/>
  <c r="G22" i="55"/>
  <c r="H22" i="55"/>
  <c r="I22" i="55"/>
  <c r="G41" i="55"/>
  <c r="H41" i="55"/>
  <c r="I41" i="55"/>
  <c r="G55" i="55"/>
  <c r="H55" i="55"/>
  <c r="I55" i="55"/>
  <c r="G94" i="55"/>
  <c r="H94" i="55"/>
  <c r="I94" i="55"/>
  <c r="G103" i="55"/>
  <c r="H103" i="55"/>
  <c r="I103" i="55"/>
  <c r="H105" i="55"/>
  <c r="G32" i="54" s="1"/>
  <c r="G41" i="54" s="1"/>
  <c r="D42" i="54" s="1"/>
  <c r="A1" i="54"/>
  <c r="A2" i="54"/>
  <c r="A3" i="54"/>
  <c r="A5" i="54"/>
  <c r="A9" i="54"/>
  <c r="A13" i="54"/>
  <c r="G13" i="54"/>
  <c r="A15" i="54"/>
  <c r="A19" i="54"/>
  <c r="G19" i="54"/>
  <c r="A21" i="54"/>
  <c r="A25" i="54"/>
  <c r="A30" i="54"/>
  <c r="A32" i="54"/>
  <c r="A34" i="54"/>
  <c r="G34" i="54"/>
  <c r="G39" i="54"/>
  <c r="A41" i="54"/>
  <c r="A1" i="59"/>
  <c r="A2" i="59"/>
  <c r="A3" i="59"/>
  <c r="E8" i="59"/>
  <c r="F8" i="59"/>
  <c r="G8" i="59"/>
  <c r="H8" i="59"/>
  <c r="I8" i="59"/>
  <c r="E36" i="59"/>
  <c r="F36" i="59"/>
  <c r="G36" i="59"/>
  <c r="H36" i="59"/>
  <c r="I36" i="59"/>
  <c r="H38" i="59"/>
  <c r="E56" i="59"/>
  <c r="F56" i="59"/>
  <c r="G56" i="59"/>
  <c r="H56" i="59"/>
  <c r="I56" i="59"/>
  <c r="E73" i="59"/>
  <c r="F73" i="59"/>
  <c r="G73" i="59"/>
  <c r="H73" i="59"/>
  <c r="I73" i="59"/>
  <c r="E88" i="59"/>
  <c r="F88" i="59"/>
  <c r="G88" i="59"/>
  <c r="H88" i="59"/>
  <c r="I88" i="59"/>
  <c r="E103" i="59"/>
  <c r="F103" i="59"/>
  <c r="G103" i="59"/>
  <c r="H103" i="59"/>
  <c r="I103" i="59"/>
  <c r="E121" i="59"/>
  <c r="F121" i="59"/>
  <c r="G121" i="59"/>
  <c r="H121" i="59"/>
  <c r="I121" i="59"/>
  <c r="E136" i="59"/>
  <c r="F136" i="59"/>
  <c r="G136" i="59"/>
  <c r="H136" i="59"/>
  <c r="I136" i="59"/>
  <c r="E151" i="59"/>
  <c r="E38" i="59" s="1"/>
  <c r="F151" i="59"/>
  <c r="G151" i="59"/>
  <c r="H151" i="59"/>
  <c r="I151" i="59"/>
  <c r="E169" i="59"/>
  <c r="F169" i="59"/>
  <c r="G169" i="59"/>
  <c r="H169" i="59"/>
  <c r="I169" i="59"/>
  <c r="E184" i="59"/>
  <c r="F184" i="59"/>
  <c r="G184" i="59"/>
  <c r="H184" i="59"/>
  <c r="I184" i="59"/>
  <c r="E199" i="59"/>
  <c r="F199" i="59"/>
  <c r="G199" i="59"/>
  <c r="G38" i="59" s="1"/>
  <c r="F3" i="59" s="1"/>
  <c r="H199" i="59"/>
  <c r="I199" i="59"/>
  <c r="I38" i="59" s="1"/>
  <c r="A1" i="58"/>
  <c r="A2" i="58"/>
  <c r="G6" i="58"/>
  <c r="H6" i="58"/>
  <c r="I6" i="58"/>
  <c r="B10" i="58"/>
  <c r="B11" i="58"/>
  <c r="B12" i="58"/>
  <c r="G17" i="58"/>
  <c r="H17" i="58"/>
  <c r="I17" i="58"/>
  <c r="G22" i="58"/>
  <c r="H22" i="58"/>
  <c r="I22" i="58"/>
  <c r="G41" i="58"/>
  <c r="H41" i="58"/>
  <c r="I41" i="58"/>
  <c r="G55" i="58"/>
  <c r="H55" i="58"/>
  <c r="I55" i="58"/>
  <c r="G94" i="58"/>
  <c r="H94" i="58"/>
  <c r="I94" i="58"/>
  <c r="G103" i="58"/>
  <c r="H103" i="58"/>
  <c r="I103" i="58"/>
  <c r="A1" i="57"/>
  <c r="A2" i="57"/>
  <c r="A3" i="57"/>
  <c r="A5" i="57"/>
  <c r="A9" i="57"/>
  <c r="A13" i="57"/>
  <c r="G13" i="57"/>
  <c r="A15" i="57"/>
  <c r="A19" i="57"/>
  <c r="G19" i="57"/>
  <c r="A21" i="57"/>
  <c r="A25" i="57"/>
  <c r="A30" i="57"/>
  <c r="A32" i="57"/>
  <c r="A34" i="57"/>
  <c r="G34" i="57"/>
  <c r="G39" i="57"/>
  <c r="A41" i="57"/>
  <c r="A1" i="62"/>
  <c r="A2" i="62"/>
  <c r="A3" i="62"/>
  <c r="E8" i="62"/>
  <c r="F8" i="62"/>
  <c r="G8" i="62"/>
  <c r="H8" i="62"/>
  <c r="I8" i="62"/>
  <c r="E36" i="62"/>
  <c r="F36" i="62"/>
  <c r="G36" i="62"/>
  <c r="H36" i="62"/>
  <c r="I36" i="62"/>
  <c r="E56" i="62"/>
  <c r="F56" i="62"/>
  <c r="G56" i="62"/>
  <c r="H56" i="62"/>
  <c r="I56" i="62"/>
  <c r="E73" i="62"/>
  <c r="F73" i="62"/>
  <c r="G73" i="62"/>
  <c r="H73" i="62"/>
  <c r="I73" i="62"/>
  <c r="E88" i="62"/>
  <c r="F88" i="62"/>
  <c r="G88" i="62"/>
  <c r="H88" i="62"/>
  <c r="I88" i="62"/>
  <c r="E103" i="62"/>
  <c r="F103" i="62"/>
  <c r="G103" i="62"/>
  <c r="H103" i="62"/>
  <c r="I103" i="62"/>
  <c r="E121" i="62"/>
  <c r="F121" i="62"/>
  <c r="G121" i="62"/>
  <c r="H121" i="62"/>
  <c r="I121" i="62"/>
  <c r="E136" i="62"/>
  <c r="F136" i="62"/>
  <c r="G136" i="62"/>
  <c r="H136" i="62"/>
  <c r="I136" i="62"/>
  <c r="E151" i="62"/>
  <c r="F151" i="62"/>
  <c r="G151" i="62"/>
  <c r="H151" i="62"/>
  <c r="I151" i="62"/>
  <c r="E169" i="62"/>
  <c r="E38" i="62" s="1"/>
  <c r="F169" i="62"/>
  <c r="G169" i="62"/>
  <c r="H169" i="62"/>
  <c r="I169" i="62"/>
  <c r="E184" i="62"/>
  <c r="F184" i="62"/>
  <c r="G184" i="62"/>
  <c r="H184" i="62"/>
  <c r="I184" i="62"/>
  <c r="E199" i="62"/>
  <c r="F199" i="62"/>
  <c r="F38" i="62" s="1"/>
  <c r="F2" i="62" s="1"/>
  <c r="G199" i="62"/>
  <c r="H199" i="62"/>
  <c r="I199" i="62"/>
  <c r="A1" i="61"/>
  <c r="A2" i="61"/>
  <c r="G6" i="61"/>
  <c r="H6" i="61"/>
  <c r="I6" i="61"/>
  <c r="B10" i="61"/>
  <c r="B11" i="61"/>
  <c r="B12" i="61"/>
  <c r="G17" i="61"/>
  <c r="H17" i="61"/>
  <c r="I17" i="61"/>
  <c r="G22" i="61"/>
  <c r="H22" i="61"/>
  <c r="I22" i="61"/>
  <c r="G41" i="61"/>
  <c r="H41" i="61"/>
  <c r="I41" i="61"/>
  <c r="G55" i="61"/>
  <c r="H55" i="61"/>
  <c r="I55" i="61"/>
  <c r="G94" i="61"/>
  <c r="H94" i="61"/>
  <c r="I94" i="61"/>
  <c r="G103" i="61"/>
  <c r="H103" i="61"/>
  <c r="I103" i="61"/>
  <c r="I105" i="61" s="1"/>
  <c r="G15" i="60" s="1"/>
  <c r="G17" i="60" s="1"/>
  <c r="G21" i="60" s="1"/>
  <c r="G26" i="60" s="1"/>
  <c r="H105" i="61"/>
  <c r="G32" i="60" s="1"/>
  <c r="G41" i="60" s="1"/>
  <c r="D42" i="60" s="1"/>
  <c r="A1" i="60"/>
  <c r="A2" i="60"/>
  <c r="A3" i="60"/>
  <c r="A5" i="60"/>
  <c r="A9" i="60"/>
  <c r="A13" i="60"/>
  <c r="G13" i="60"/>
  <c r="A15" i="60"/>
  <c r="A19" i="60"/>
  <c r="G19" i="60"/>
  <c r="A21" i="60"/>
  <c r="A25" i="60"/>
  <c r="A30" i="60"/>
  <c r="A32" i="60"/>
  <c r="A34" i="60"/>
  <c r="G34" i="60"/>
  <c r="G39" i="60"/>
  <c r="A41" i="60"/>
  <c r="A1" i="65"/>
  <c r="A2" i="65"/>
  <c r="A3" i="65"/>
  <c r="E8" i="65"/>
  <c r="F8" i="65"/>
  <c r="G8" i="65"/>
  <c r="H8" i="65"/>
  <c r="I8" i="65"/>
  <c r="E36" i="65"/>
  <c r="F36" i="65"/>
  <c r="G36" i="65"/>
  <c r="H36" i="65"/>
  <c r="I36" i="65"/>
  <c r="H38" i="65"/>
  <c r="E56" i="65"/>
  <c r="F56" i="65"/>
  <c r="G56" i="65"/>
  <c r="H56" i="65"/>
  <c r="I56" i="65"/>
  <c r="E73" i="65"/>
  <c r="F73" i="65"/>
  <c r="G73" i="65"/>
  <c r="H73" i="65"/>
  <c r="I73" i="65"/>
  <c r="E88" i="65"/>
  <c r="F88" i="65"/>
  <c r="G88" i="65"/>
  <c r="H88" i="65"/>
  <c r="I88" i="65"/>
  <c r="E103" i="65"/>
  <c r="F103" i="65"/>
  <c r="G103" i="65"/>
  <c r="H103" i="65"/>
  <c r="I103" i="65"/>
  <c r="E121" i="65"/>
  <c r="F121" i="65"/>
  <c r="G121" i="65"/>
  <c r="H121" i="65"/>
  <c r="I121" i="65"/>
  <c r="E136" i="65"/>
  <c r="F136" i="65"/>
  <c r="G136" i="65"/>
  <c r="H136" i="65"/>
  <c r="I136" i="65"/>
  <c r="E151" i="65"/>
  <c r="F151" i="65"/>
  <c r="G151" i="65"/>
  <c r="H151" i="65"/>
  <c r="I151" i="65"/>
  <c r="E169" i="65"/>
  <c r="F169" i="65"/>
  <c r="G169" i="65"/>
  <c r="H169" i="65"/>
  <c r="I169" i="65"/>
  <c r="E184" i="65"/>
  <c r="F184" i="65"/>
  <c r="G184" i="65"/>
  <c r="H184" i="65"/>
  <c r="I184" i="65"/>
  <c r="E199" i="65"/>
  <c r="F199" i="65"/>
  <c r="G199" i="65"/>
  <c r="G38" i="65" s="1"/>
  <c r="H199" i="65"/>
  <c r="I199" i="65"/>
  <c r="I38" i="65" s="1"/>
  <c r="A200" i="65" s="1"/>
  <c r="A1" i="64"/>
  <c r="A2" i="64"/>
  <c r="G6" i="64"/>
  <c r="H6" i="64"/>
  <c r="I6" i="64"/>
  <c r="B10" i="64"/>
  <c r="B11" i="64"/>
  <c r="B12" i="64"/>
  <c r="G17" i="64"/>
  <c r="H17" i="64"/>
  <c r="I17" i="64"/>
  <c r="G22" i="64"/>
  <c r="H22" i="64"/>
  <c r="I22" i="64"/>
  <c r="G41" i="64"/>
  <c r="H41" i="64"/>
  <c r="I41" i="64"/>
  <c r="G55" i="64"/>
  <c r="H55" i="64"/>
  <c r="I55" i="64"/>
  <c r="G94" i="64"/>
  <c r="H94" i="64"/>
  <c r="H105" i="64" s="1"/>
  <c r="G32" i="63" s="1"/>
  <c r="G41" i="63" s="1"/>
  <c r="D42" i="63" s="1"/>
  <c r="I94" i="64"/>
  <c r="G103" i="64"/>
  <c r="G105" i="64" s="1"/>
  <c r="H103" i="64"/>
  <c r="I103" i="64"/>
  <c r="A1" i="63"/>
  <c r="A2" i="63"/>
  <c r="A3" i="63"/>
  <c r="A5" i="63"/>
  <c r="A9" i="63"/>
  <c r="A13" i="63"/>
  <c r="G13" i="63"/>
  <c r="A15" i="63"/>
  <c r="A19" i="63"/>
  <c r="G19" i="63"/>
  <c r="A21" i="63"/>
  <c r="A25" i="63"/>
  <c r="A30" i="63"/>
  <c r="A32" i="63"/>
  <c r="A34" i="63"/>
  <c r="G34" i="63"/>
  <c r="G39" i="63"/>
  <c r="A41" i="63"/>
  <c r="A1" i="68"/>
  <c r="A2" i="68"/>
  <c r="A3" i="68"/>
  <c r="E8" i="68"/>
  <c r="F8" i="68"/>
  <c r="G8" i="68"/>
  <c r="H8" i="68"/>
  <c r="I8" i="68"/>
  <c r="E36" i="68"/>
  <c r="F36" i="68"/>
  <c r="G36" i="68"/>
  <c r="H36" i="68"/>
  <c r="I36" i="68"/>
  <c r="E56" i="68"/>
  <c r="F56" i="68"/>
  <c r="G56" i="68"/>
  <c r="H56" i="68"/>
  <c r="I56" i="68"/>
  <c r="E73" i="68"/>
  <c r="F73" i="68"/>
  <c r="G73" i="68"/>
  <c r="H73" i="68"/>
  <c r="I73" i="68"/>
  <c r="E88" i="68"/>
  <c r="F88" i="68"/>
  <c r="G88" i="68"/>
  <c r="H88" i="68"/>
  <c r="I88" i="68"/>
  <c r="E103" i="68"/>
  <c r="F103" i="68"/>
  <c r="G103" i="68"/>
  <c r="H103" i="68"/>
  <c r="I103" i="68"/>
  <c r="E121" i="68"/>
  <c r="F121" i="68"/>
  <c r="G121" i="68"/>
  <c r="H121" i="68"/>
  <c r="I121" i="68"/>
  <c r="E136" i="68"/>
  <c r="F136" i="68"/>
  <c r="G136" i="68"/>
  <c r="H136" i="68"/>
  <c r="I136" i="68"/>
  <c r="E151" i="68"/>
  <c r="F151" i="68"/>
  <c r="G151" i="68"/>
  <c r="H151" i="68"/>
  <c r="I151" i="68"/>
  <c r="E169" i="68"/>
  <c r="F169" i="68"/>
  <c r="G169" i="68"/>
  <c r="H169" i="68"/>
  <c r="I169" i="68"/>
  <c r="E184" i="68"/>
  <c r="E38" i="68" s="1"/>
  <c r="F184" i="68"/>
  <c r="G184" i="68"/>
  <c r="H184" i="68"/>
  <c r="I184" i="68"/>
  <c r="E199" i="68"/>
  <c r="F199" i="68"/>
  <c r="G199" i="68"/>
  <c r="H199" i="68"/>
  <c r="H38" i="68" s="1"/>
  <c r="I199" i="68"/>
  <c r="A1" i="67"/>
  <c r="A2" i="67"/>
  <c r="G6" i="67"/>
  <c r="H6" i="67"/>
  <c r="I6" i="67"/>
  <c r="B10" i="67"/>
  <c r="B11" i="67"/>
  <c r="B12" i="67"/>
  <c r="G17" i="67"/>
  <c r="H17" i="67"/>
  <c r="I17" i="67"/>
  <c r="G22" i="67"/>
  <c r="H22" i="67"/>
  <c r="I22" i="67"/>
  <c r="G41" i="67"/>
  <c r="H41" i="67"/>
  <c r="I41" i="67"/>
  <c r="G55" i="67"/>
  <c r="H55" i="67"/>
  <c r="I55" i="67"/>
  <c r="G94" i="67"/>
  <c r="H94" i="67"/>
  <c r="I94" i="67"/>
  <c r="G103" i="67"/>
  <c r="H103" i="67"/>
  <c r="I103" i="67"/>
  <c r="H105" i="67"/>
  <c r="G32" i="66" s="1"/>
  <c r="G41" i="66" s="1"/>
  <c r="D42" i="66" s="1"/>
  <c r="A1" i="66"/>
  <c r="A2" i="66"/>
  <c r="A3" i="66"/>
  <c r="A5" i="66"/>
  <c r="A9" i="66"/>
  <c r="A13" i="66"/>
  <c r="G13" i="66"/>
  <c r="A15" i="66"/>
  <c r="A19" i="66"/>
  <c r="G19" i="66"/>
  <c r="A21" i="66"/>
  <c r="A25" i="66"/>
  <c r="A30" i="66"/>
  <c r="A32" i="66"/>
  <c r="A34" i="66"/>
  <c r="G34" i="66"/>
  <c r="G39" i="66"/>
  <c r="A41" i="66"/>
  <c r="A1" i="71"/>
  <c r="A2" i="71"/>
  <c r="A3" i="71"/>
  <c r="E8" i="71"/>
  <c r="F8" i="71"/>
  <c r="G8" i="71"/>
  <c r="H8" i="71"/>
  <c r="I8" i="71"/>
  <c r="E36" i="71"/>
  <c r="F36" i="71"/>
  <c r="G36" i="71"/>
  <c r="H36" i="71"/>
  <c r="I36" i="71"/>
  <c r="E56" i="71"/>
  <c r="F56" i="71"/>
  <c r="G56" i="71"/>
  <c r="H56" i="71"/>
  <c r="I56" i="71"/>
  <c r="E73" i="71"/>
  <c r="F73" i="71"/>
  <c r="G73" i="71"/>
  <c r="H73" i="71"/>
  <c r="I73" i="71"/>
  <c r="E88" i="71"/>
  <c r="F88" i="71"/>
  <c r="G88" i="71"/>
  <c r="H88" i="71"/>
  <c r="I88" i="71"/>
  <c r="E103" i="71"/>
  <c r="F103" i="71"/>
  <c r="G103" i="71"/>
  <c r="H103" i="71"/>
  <c r="I103" i="71"/>
  <c r="E121" i="71"/>
  <c r="F121" i="71"/>
  <c r="G121" i="71"/>
  <c r="H121" i="71"/>
  <c r="I121" i="71"/>
  <c r="E136" i="71"/>
  <c r="F136" i="71"/>
  <c r="G136" i="71"/>
  <c r="H136" i="71"/>
  <c r="I136" i="71"/>
  <c r="E151" i="71"/>
  <c r="F151" i="71"/>
  <c r="G151" i="71"/>
  <c r="H151" i="71"/>
  <c r="I151" i="71"/>
  <c r="E169" i="71"/>
  <c r="E38" i="71" s="1"/>
  <c r="F169" i="71"/>
  <c r="G169" i="71"/>
  <c r="H169" i="71"/>
  <c r="I169" i="71"/>
  <c r="E184" i="71"/>
  <c r="F184" i="71"/>
  <c r="G184" i="71"/>
  <c r="H184" i="71"/>
  <c r="I184" i="71"/>
  <c r="E199" i="71"/>
  <c r="F199" i="71"/>
  <c r="G199" i="71"/>
  <c r="H199" i="71"/>
  <c r="H38" i="71" s="1"/>
  <c r="I199" i="71"/>
  <c r="A1" i="70"/>
  <c r="A2" i="70"/>
  <c r="G6" i="70"/>
  <c r="H6" i="70"/>
  <c r="I6" i="70"/>
  <c r="B10" i="70"/>
  <c r="B11" i="70"/>
  <c r="B12" i="70"/>
  <c r="G17" i="70"/>
  <c r="H17" i="70"/>
  <c r="I17" i="70"/>
  <c r="G22" i="70"/>
  <c r="H22" i="70"/>
  <c r="I22" i="70"/>
  <c r="G41" i="70"/>
  <c r="H41" i="70"/>
  <c r="I41" i="70"/>
  <c r="G55" i="70"/>
  <c r="H55" i="70"/>
  <c r="I55" i="70"/>
  <c r="G94" i="70"/>
  <c r="H94" i="70"/>
  <c r="I94" i="70"/>
  <c r="G103" i="70"/>
  <c r="H103" i="70"/>
  <c r="H105" i="70" s="1"/>
  <c r="G32" i="69" s="1"/>
  <c r="G41" i="69" s="1"/>
  <c r="D42" i="69" s="1"/>
  <c r="I103" i="70"/>
  <c r="A1" i="69"/>
  <c r="A2" i="69"/>
  <c r="A3" i="69"/>
  <c r="A5" i="69"/>
  <c r="A9" i="69"/>
  <c r="A13" i="69"/>
  <c r="G13" i="69"/>
  <c r="A15" i="69"/>
  <c r="A19" i="69"/>
  <c r="G19" i="69"/>
  <c r="A21" i="69"/>
  <c r="A25" i="69"/>
  <c r="A30" i="69"/>
  <c r="A32" i="69"/>
  <c r="A34" i="69"/>
  <c r="G34" i="69"/>
  <c r="G39" i="69"/>
  <c r="A41" i="69"/>
  <c r="A1" i="74"/>
  <c r="A2" i="74"/>
  <c r="A3" i="74"/>
  <c r="E8" i="74"/>
  <c r="F8" i="74"/>
  <c r="G8" i="74"/>
  <c r="H8" i="74"/>
  <c r="I8" i="74"/>
  <c r="E36" i="74"/>
  <c r="F36" i="74"/>
  <c r="G36" i="74"/>
  <c r="H36" i="74"/>
  <c r="I36" i="74"/>
  <c r="E56" i="74"/>
  <c r="F56" i="74"/>
  <c r="G56" i="74"/>
  <c r="H56" i="74"/>
  <c r="I56" i="74"/>
  <c r="E73" i="74"/>
  <c r="F73" i="74"/>
  <c r="G73" i="74"/>
  <c r="H73" i="74"/>
  <c r="I73" i="74"/>
  <c r="E88" i="74"/>
  <c r="F88" i="74"/>
  <c r="G88" i="74"/>
  <c r="H88" i="74"/>
  <c r="I88" i="74"/>
  <c r="E103" i="74"/>
  <c r="F103" i="74"/>
  <c r="G103" i="74"/>
  <c r="H103" i="74"/>
  <c r="I103" i="74"/>
  <c r="E121" i="74"/>
  <c r="F121" i="74"/>
  <c r="G121" i="74"/>
  <c r="H121" i="74"/>
  <c r="I121" i="74"/>
  <c r="E136" i="74"/>
  <c r="F136" i="74"/>
  <c r="G136" i="74"/>
  <c r="H136" i="74"/>
  <c r="I136" i="74"/>
  <c r="E151" i="74"/>
  <c r="F151" i="74"/>
  <c r="G151" i="74"/>
  <c r="H151" i="74"/>
  <c r="I151" i="74"/>
  <c r="E169" i="74"/>
  <c r="F169" i="74"/>
  <c r="G169" i="74"/>
  <c r="H169" i="74"/>
  <c r="I169" i="74"/>
  <c r="E184" i="74"/>
  <c r="E38" i="74" s="1"/>
  <c r="F184" i="74"/>
  <c r="G184" i="74"/>
  <c r="H184" i="74"/>
  <c r="I184" i="74"/>
  <c r="E199" i="74"/>
  <c r="F199" i="74"/>
  <c r="G199" i="74"/>
  <c r="H199" i="74"/>
  <c r="H38" i="74" s="1"/>
  <c r="I199" i="74"/>
  <c r="A1" i="73"/>
  <c r="A2" i="73"/>
  <c r="G6" i="73"/>
  <c r="H6" i="73"/>
  <c r="I6" i="73"/>
  <c r="B10" i="73"/>
  <c r="B11" i="73"/>
  <c r="B12" i="73"/>
  <c r="G17" i="73"/>
  <c r="H17" i="73"/>
  <c r="I17" i="73"/>
  <c r="G22" i="73"/>
  <c r="H22" i="73"/>
  <c r="I22" i="73"/>
  <c r="G41" i="73"/>
  <c r="H41" i="73"/>
  <c r="I41" i="73"/>
  <c r="G55" i="73"/>
  <c r="H55" i="73"/>
  <c r="I55" i="73"/>
  <c r="G94" i="73"/>
  <c r="H94" i="73"/>
  <c r="I94" i="73"/>
  <c r="I105" i="73" s="1"/>
  <c r="G15" i="72" s="1"/>
  <c r="G17" i="72" s="1"/>
  <c r="G21" i="72" s="1"/>
  <c r="G26" i="72" s="1"/>
  <c r="G103" i="73"/>
  <c r="H103" i="73"/>
  <c r="H105" i="73" s="1"/>
  <c r="G32" i="72" s="1"/>
  <c r="I103" i="73"/>
  <c r="A1" i="72"/>
  <c r="A2" i="72"/>
  <c r="A3" i="72"/>
  <c r="A5" i="72"/>
  <c r="A9" i="72"/>
  <c r="A13" i="72"/>
  <c r="G13" i="72"/>
  <c r="A15" i="72"/>
  <c r="A19" i="72"/>
  <c r="G19" i="72"/>
  <c r="A21" i="72"/>
  <c r="A25" i="72"/>
  <c r="A30" i="72"/>
  <c r="A32" i="72"/>
  <c r="A34" i="72"/>
  <c r="G39" i="72"/>
  <c r="A41" i="72"/>
  <c r="A1" i="23"/>
  <c r="A2" i="23"/>
  <c r="A3" i="23"/>
  <c r="E8" i="23"/>
  <c r="F8" i="23"/>
  <c r="G8" i="23"/>
  <c r="H8" i="23"/>
  <c r="I8" i="23"/>
  <c r="E36" i="23"/>
  <c r="F36" i="23"/>
  <c r="G36" i="23"/>
  <c r="H36" i="23"/>
  <c r="F4" i="23" s="1"/>
  <c r="I36" i="23"/>
  <c r="E38" i="23"/>
  <c r="E56" i="23"/>
  <c r="F56" i="23"/>
  <c r="G56" i="23"/>
  <c r="H56" i="23"/>
  <c r="I56" i="23"/>
  <c r="E73" i="23"/>
  <c r="F73" i="23"/>
  <c r="G73" i="23"/>
  <c r="H73" i="23"/>
  <c r="I73" i="23"/>
  <c r="E88" i="23"/>
  <c r="F88" i="23"/>
  <c r="G88" i="23"/>
  <c r="H88" i="23"/>
  <c r="I88" i="23"/>
  <c r="E103" i="23"/>
  <c r="F103" i="23"/>
  <c r="G103" i="23"/>
  <c r="H103" i="23"/>
  <c r="I103" i="23"/>
  <c r="E121" i="23"/>
  <c r="F121" i="23"/>
  <c r="G121" i="23"/>
  <c r="H121" i="23"/>
  <c r="I121" i="23"/>
  <c r="E136" i="23"/>
  <c r="F136" i="23"/>
  <c r="G136" i="23"/>
  <c r="H136" i="23"/>
  <c r="I136" i="23"/>
  <c r="E151" i="23"/>
  <c r="F151" i="23"/>
  <c r="G151" i="23"/>
  <c r="H151" i="23"/>
  <c r="I151" i="23"/>
  <c r="E169" i="23"/>
  <c r="F169" i="23"/>
  <c r="G169" i="23"/>
  <c r="H169" i="23"/>
  <c r="I169" i="23"/>
  <c r="E184" i="23"/>
  <c r="F184" i="23"/>
  <c r="G184" i="23"/>
  <c r="H184" i="23"/>
  <c r="I184" i="23"/>
  <c r="E199" i="23"/>
  <c r="F199" i="23"/>
  <c r="F38" i="23" s="1"/>
  <c r="G199" i="23"/>
  <c r="H199" i="23"/>
  <c r="H38" i="23" s="1"/>
  <c r="I199" i="23"/>
  <c r="A1" i="22"/>
  <c r="A2" i="22"/>
  <c r="G6" i="22"/>
  <c r="H6" i="22"/>
  <c r="I6" i="22"/>
  <c r="B10" i="22"/>
  <c r="B11" i="22"/>
  <c r="B12" i="22"/>
  <c r="G17" i="22"/>
  <c r="H17" i="22"/>
  <c r="I17" i="22"/>
  <c r="G22" i="22"/>
  <c r="H22" i="22"/>
  <c r="I22" i="22"/>
  <c r="G41" i="22"/>
  <c r="H41" i="22"/>
  <c r="I41" i="22"/>
  <c r="G55" i="22"/>
  <c r="H55" i="22"/>
  <c r="I55" i="22"/>
  <c r="G94" i="22"/>
  <c r="H94" i="22"/>
  <c r="I94" i="22"/>
  <c r="G103" i="22"/>
  <c r="H103" i="22"/>
  <c r="I103" i="22"/>
  <c r="H105" i="22"/>
  <c r="G32" i="21" s="1"/>
  <c r="A1" i="21"/>
  <c r="A2" i="21"/>
  <c r="A3" i="21"/>
  <c r="A5" i="21"/>
  <c r="A9" i="21"/>
  <c r="A13" i="21"/>
  <c r="G13" i="21"/>
  <c r="A15" i="21"/>
  <c r="A19" i="21"/>
  <c r="G19" i="21"/>
  <c r="A21" i="21"/>
  <c r="A25" i="21"/>
  <c r="A30" i="21"/>
  <c r="A32" i="21"/>
  <c r="A34" i="21"/>
  <c r="G39" i="21"/>
  <c r="A41" i="21"/>
  <c r="A1" i="77"/>
  <c r="A2" i="77"/>
  <c r="A3" i="77"/>
  <c r="E8" i="77"/>
  <c r="F8" i="77"/>
  <c r="G8" i="77"/>
  <c r="H8" i="77"/>
  <c r="I8" i="77"/>
  <c r="E36" i="77"/>
  <c r="F36" i="77"/>
  <c r="G36" i="77"/>
  <c r="H36" i="77"/>
  <c r="I36" i="77"/>
  <c r="E56" i="77"/>
  <c r="F56" i="77"/>
  <c r="G56" i="77"/>
  <c r="H56" i="77"/>
  <c r="I56" i="77"/>
  <c r="E73" i="77"/>
  <c r="F73" i="77"/>
  <c r="G73" i="77"/>
  <c r="H73" i="77"/>
  <c r="I73" i="77"/>
  <c r="E88" i="77"/>
  <c r="F88" i="77"/>
  <c r="G88" i="77"/>
  <c r="H88" i="77"/>
  <c r="I88" i="77"/>
  <c r="E103" i="77"/>
  <c r="F103" i="77"/>
  <c r="G103" i="77"/>
  <c r="H103" i="77"/>
  <c r="I103" i="77"/>
  <c r="E121" i="77"/>
  <c r="F121" i="77"/>
  <c r="G121" i="77"/>
  <c r="H121" i="77"/>
  <c r="I121" i="77"/>
  <c r="E136" i="77"/>
  <c r="F136" i="77"/>
  <c r="G136" i="77"/>
  <c r="H136" i="77"/>
  <c r="I136" i="77"/>
  <c r="E151" i="77"/>
  <c r="E38" i="77" s="1"/>
  <c r="F151" i="77"/>
  <c r="G151" i="77"/>
  <c r="H151" i="77"/>
  <c r="I151" i="77"/>
  <c r="E169" i="77"/>
  <c r="F169" i="77"/>
  <c r="G169" i="77"/>
  <c r="H169" i="77"/>
  <c r="I169" i="77"/>
  <c r="E184" i="77"/>
  <c r="F184" i="77"/>
  <c r="G184" i="77"/>
  <c r="H184" i="77"/>
  <c r="I184" i="77"/>
  <c r="E199" i="77"/>
  <c r="F199" i="77"/>
  <c r="F38" i="77" s="1"/>
  <c r="G199" i="77"/>
  <c r="H199" i="77"/>
  <c r="I199" i="77"/>
  <c r="A1" i="76"/>
  <c r="A2" i="76"/>
  <c r="G6" i="76"/>
  <c r="H6" i="76"/>
  <c r="I6" i="76"/>
  <c r="B10" i="76"/>
  <c r="B11" i="76"/>
  <c r="B12" i="76"/>
  <c r="G17" i="76"/>
  <c r="H17" i="76"/>
  <c r="I17" i="76"/>
  <c r="G22" i="76"/>
  <c r="H22" i="76"/>
  <c r="I22" i="76"/>
  <c r="G41" i="76"/>
  <c r="H41" i="76"/>
  <c r="I41" i="76"/>
  <c r="G55" i="76"/>
  <c r="H55" i="76"/>
  <c r="I55" i="76"/>
  <c r="G94" i="76"/>
  <c r="H94" i="76"/>
  <c r="I94" i="76"/>
  <c r="G103" i="76"/>
  <c r="H103" i="76"/>
  <c r="H105" i="76" s="1"/>
  <c r="G32" i="75" s="1"/>
  <c r="I103" i="76"/>
  <c r="A1" i="75"/>
  <c r="A2" i="75"/>
  <c r="A3" i="75"/>
  <c r="A5" i="75"/>
  <c r="A9" i="75"/>
  <c r="A13" i="75"/>
  <c r="G13" i="75"/>
  <c r="A15" i="75"/>
  <c r="A19" i="75"/>
  <c r="G19" i="75"/>
  <c r="A21" i="75"/>
  <c r="A25" i="75"/>
  <c r="A30" i="75"/>
  <c r="A32" i="75"/>
  <c r="A34" i="75"/>
  <c r="G39" i="75"/>
  <c r="A41" i="75"/>
  <c r="A1" i="80"/>
  <c r="A2" i="80"/>
  <c r="A3" i="80"/>
  <c r="E8" i="80"/>
  <c r="F8" i="80"/>
  <c r="G8" i="80"/>
  <c r="H8" i="80"/>
  <c r="I8" i="80"/>
  <c r="E36" i="80"/>
  <c r="F36" i="80"/>
  <c r="G36" i="80"/>
  <c r="H36" i="80"/>
  <c r="I36" i="80"/>
  <c r="E56" i="80"/>
  <c r="F56" i="80"/>
  <c r="G56" i="80"/>
  <c r="H56" i="80"/>
  <c r="I56" i="80"/>
  <c r="E73" i="80"/>
  <c r="F73" i="80"/>
  <c r="G73" i="80"/>
  <c r="H73" i="80"/>
  <c r="I73" i="80"/>
  <c r="E88" i="80"/>
  <c r="F88" i="80"/>
  <c r="G88" i="80"/>
  <c r="H88" i="80"/>
  <c r="I88" i="80"/>
  <c r="E103" i="80"/>
  <c r="F103" i="80"/>
  <c r="G103" i="80"/>
  <c r="H103" i="80"/>
  <c r="I103" i="80"/>
  <c r="E121" i="80"/>
  <c r="F121" i="80"/>
  <c r="G121" i="80"/>
  <c r="H121" i="80"/>
  <c r="I121" i="80"/>
  <c r="E136" i="80"/>
  <c r="F136" i="80"/>
  <c r="G136" i="80"/>
  <c r="H136" i="80"/>
  <c r="I136" i="80"/>
  <c r="E151" i="80"/>
  <c r="F151" i="80"/>
  <c r="G151" i="80"/>
  <c r="H151" i="80"/>
  <c r="I151" i="80"/>
  <c r="E169" i="80"/>
  <c r="F169" i="80"/>
  <c r="G169" i="80"/>
  <c r="H169" i="80"/>
  <c r="I169" i="80"/>
  <c r="E184" i="80"/>
  <c r="F184" i="80"/>
  <c r="G184" i="80"/>
  <c r="H184" i="80"/>
  <c r="I184" i="80"/>
  <c r="E199" i="80"/>
  <c r="F199" i="80"/>
  <c r="G199" i="80"/>
  <c r="H199" i="80"/>
  <c r="I199" i="80"/>
  <c r="I38" i="80" s="1"/>
  <c r="A1" i="79"/>
  <c r="A2" i="79"/>
  <c r="G6" i="79"/>
  <c r="H6" i="79"/>
  <c r="I6" i="79"/>
  <c r="B10" i="79"/>
  <c r="B11" i="79"/>
  <c r="B12" i="79"/>
  <c r="G17" i="79"/>
  <c r="H17" i="79"/>
  <c r="I17" i="79"/>
  <c r="G22" i="79"/>
  <c r="H22" i="79"/>
  <c r="I22" i="79"/>
  <c r="G41" i="79"/>
  <c r="H41" i="79"/>
  <c r="I41" i="79"/>
  <c r="G55" i="79"/>
  <c r="H55" i="79"/>
  <c r="I55" i="79"/>
  <c r="G94" i="79"/>
  <c r="H94" i="79"/>
  <c r="I94" i="79"/>
  <c r="I105" i="79" s="1"/>
  <c r="G15" i="78" s="1"/>
  <c r="G17" i="78" s="1"/>
  <c r="G21" i="78" s="1"/>
  <c r="G26" i="78" s="1"/>
  <c r="G103" i="79"/>
  <c r="G105" i="79" s="1"/>
  <c r="H103" i="79"/>
  <c r="H105" i="79" s="1"/>
  <c r="G32" i="78" s="1"/>
  <c r="I103" i="79"/>
  <c r="A1" i="78"/>
  <c r="A2" i="78"/>
  <c r="A3" i="78"/>
  <c r="A5" i="78"/>
  <c r="A9" i="78"/>
  <c r="A13" i="78"/>
  <c r="G13" i="78"/>
  <c r="A15" i="78"/>
  <c r="A19" i="78"/>
  <c r="G19" i="78"/>
  <c r="A21" i="78"/>
  <c r="A25" i="78"/>
  <c r="A30" i="78"/>
  <c r="A32" i="78"/>
  <c r="A34" i="78"/>
  <c r="G39" i="78"/>
  <c r="A41" i="78"/>
  <c r="A1" i="83"/>
  <c r="A2" i="83"/>
  <c r="A3" i="83"/>
  <c r="E8" i="83"/>
  <c r="F8" i="83"/>
  <c r="G8" i="83"/>
  <c r="H8" i="83"/>
  <c r="I8" i="83"/>
  <c r="E36" i="83"/>
  <c r="F36" i="83"/>
  <c r="G36" i="83"/>
  <c r="H36" i="83"/>
  <c r="I36" i="83"/>
  <c r="E56" i="83"/>
  <c r="F56" i="83"/>
  <c r="G56" i="83"/>
  <c r="H56" i="83"/>
  <c r="I56" i="83"/>
  <c r="E73" i="83"/>
  <c r="F73" i="83"/>
  <c r="G73" i="83"/>
  <c r="H73" i="83"/>
  <c r="I73" i="83"/>
  <c r="E88" i="83"/>
  <c r="F88" i="83"/>
  <c r="G88" i="83"/>
  <c r="H88" i="83"/>
  <c r="I88" i="83"/>
  <c r="E103" i="83"/>
  <c r="F103" i="83"/>
  <c r="G103" i="83"/>
  <c r="H103" i="83"/>
  <c r="I103" i="83"/>
  <c r="E121" i="83"/>
  <c r="F121" i="83"/>
  <c r="G121" i="83"/>
  <c r="H121" i="83"/>
  <c r="I121" i="83"/>
  <c r="E136" i="83"/>
  <c r="F136" i="83"/>
  <c r="G136" i="83"/>
  <c r="H136" i="83"/>
  <c r="I136" i="83"/>
  <c r="E151" i="83"/>
  <c r="E38" i="83" s="1"/>
  <c r="F151" i="83"/>
  <c r="G151" i="83"/>
  <c r="H151" i="83"/>
  <c r="I151" i="83"/>
  <c r="E169" i="83"/>
  <c r="F169" i="83"/>
  <c r="G169" i="83"/>
  <c r="H169" i="83"/>
  <c r="I169" i="83"/>
  <c r="E184" i="83"/>
  <c r="F184" i="83"/>
  <c r="G184" i="83"/>
  <c r="H184" i="83"/>
  <c r="I184" i="83"/>
  <c r="E199" i="83"/>
  <c r="F199" i="83"/>
  <c r="F38" i="83" s="1"/>
  <c r="G199" i="83"/>
  <c r="H199" i="83"/>
  <c r="I199" i="83"/>
  <c r="A1" i="82"/>
  <c r="A2" i="82"/>
  <c r="G6" i="82"/>
  <c r="H6" i="82"/>
  <c r="I6" i="82"/>
  <c r="B10" i="82"/>
  <c r="B11" i="82"/>
  <c r="B12" i="82"/>
  <c r="G17" i="82"/>
  <c r="H17" i="82"/>
  <c r="I17" i="82"/>
  <c r="G22" i="82"/>
  <c r="H22" i="82"/>
  <c r="I22" i="82"/>
  <c r="G41" i="82"/>
  <c r="H41" i="82"/>
  <c r="I41" i="82"/>
  <c r="G55" i="82"/>
  <c r="H55" i="82"/>
  <c r="I55" i="82"/>
  <c r="G94" i="82"/>
  <c r="H94" i="82"/>
  <c r="I94" i="82"/>
  <c r="I105" i="82" s="1"/>
  <c r="G15" i="81" s="1"/>
  <c r="G17" i="81" s="1"/>
  <c r="G21" i="81" s="1"/>
  <c r="G26" i="81" s="1"/>
  <c r="G103" i="82"/>
  <c r="H103" i="82"/>
  <c r="H105" i="82" s="1"/>
  <c r="G32" i="81" s="1"/>
  <c r="I103" i="82"/>
  <c r="A1" i="81"/>
  <c r="A2" i="81"/>
  <c r="A3" i="81"/>
  <c r="A5" i="81"/>
  <c r="A9" i="81"/>
  <c r="A13" i="81"/>
  <c r="G13" i="81"/>
  <c r="A15" i="81"/>
  <c r="A19" i="81"/>
  <c r="G19" i="81"/>
  <c r="A21" i="81"/>
  <c r="A25" i="81"/>
  <c r="A30" i="81"/>
  <c r="A32" i="81"/>
  <c r="A34" i="81"/>
  <c r="G39" i="81"/>
  <c r="A41" i="81"/>
  <c r="A1" i="86"/>
  <c r="A2" i="86"/>
  <c r="A3" i="86"/>
  <c r="E8" i="86"/>
  <c r="F8" i="86"/>
  <c r="G8" i="86"/>
  <c r="H8" i="86"/>
  <c r="I8" i="86"/>
  <c r="E36" i="86"/>
  <c r="F36" i="86"/>
  <c r="G36" i="86"/>
  <c r="H36" i="86"/>
  <c r="F4" i="86" s="1"/>
  <c r="I36" i="86"/>
  <c r="E56" i="86"/>
  <c r="F56" i="86"/>
  <c r="G56" i="86"/>
  <c r="H56" i="86"/>
  <c r="I56" i="86"/>
  <c r="E73" i="86"/>
  <c r="F73" i="86"/>
  <c r="G73" i="86"/>
  <c r="H73" i="86"/>
  <c r="I73" i="86"/>
  <c r="E88" i="86"/>
  <c r="F88" i="86"/>
  <c r="G88" i="86"/>
  <c r="H88" i="86"/>
  <c r="I88" i="86"/>
  <c r="E103" i="86"/>
  <c r="F103" i="86"/>
  <c r="G103" i="86"/>
  <c r="H103" i="86"/>
  <c r="I103" i="86"/>
  <c r="E121" i="86"/>
  <c r="F121" i="86"/>
  <c r="G121" i="86"/>
  <c r="H121" i="86"/>
  <c r="I121" i="86"/>
  <c r="E136" i="86"/>
  <c r="F136" i="86"/>
  <c r="G136" i="86"/>
  <c r="H136" i="86"/>
  <c r="I136" i="86"/>
  <c r="E151" i="86"/>
  <c r="F151" i="86"/>
  <c r="G151" i="86"/>
  <c r="H151" i="86"/>
  <c r="I151" i="86"/>
  <c r="E169" i="86"/>
  <c r="F169" i="86"/>
  <c r="G169" i="86"/>
  <c r="H169" i="86"/>
  <c r="I169" i="86"/>
  <c r="E184" i="86"/>
  <c r="E38" i="86" s="1"/>
  <c r="F184" i="86"/>
  <c r="G184" i="86"/>
  <c r="H184" i="86"/>
  <c r="I184" i="86"/>
  <c r="E199" i="86"/>
  <c r="F199" i="86"/>
  <c r="F38" i="86" s="1"/>
  <c r="G199" i="86"/>
  <c r="H199" i="86"/>
  <c r="H38" i="86" s="1"/>
  <c r="I199" i="86"/>
  <c r="A1" i="85"/>
  <c r="A2" i="85"/>
  <c r="G6" i="85"/>
  <c r="H6" i="85"/>
  <c r="I6" i="85"/>
  <c r="B10" i="85"/>
  <c r="B11" i="85"/>
  <c r="B12" i="85"/>
  <c r="G17" i="85"/>
  <c r="H17" i="85"/>
  <c r="I17" i="85"/>
  <c r="G22" i="85"/>
  <c r="H22" i="85"/>
  <c r="I22" i="85"/>
  <c r="G41" i="85"/>
  <c r="H41" i="85"/>
  <c r="I41" i="85"/>
  <c r="G55" i="85"/>
  <c r="H55" i="85"/>
  <c r="I55" i="85"/>
  <c r="G94" i="85"/>
  <c r="H94" i="85"/>
  <c r="I94" i="85"/>
  <c r="G103" i="85"/>
  <c r="H103" i="85"/>
  <c r="I103" i="85"/>
  <c r="H105" i="85"/>
  <c r="G32" i="84" s="1"/>
  <c r="A1" i="84"/>
  <c r="A2" i="84"/>
  <c r="A3" i="84"/>
  <c r="A5" i="84"/>
  <c r="A9" i="84"/>
  <c r="A13" i="84"/>
  <c r="G13" i="84"/>
  <c r="A15" i="84"/>
  <c r="A19" i="84"/>
  <c r="G19" i="84"/>
  <c r="A21" i="84"/>
  <c r="A25" i="84"/>
  <c r="A30" i="84"/>
  <c r="A32" i="84"/>
  <c r="A34" i="84"/>
  <c r="G39" i="84"/>
  <c r="A41" i="84"/>
  <c r="A1" i="89"/>
  <c r="A2" i="89"/>
  <c r="A3" i="89"/>
  <c r="E8" i="89"/>
  <c r="F8" i="89"/>
  <c r="G8" i="89"/>
  <c r="H8" i="89"/>
  <c r="I8" i="89"/>
  <c r="E36" i="89"/>
  <c r="F36" i="89"/>
  <c r="G36" i="89"/>
  <c r="H36" i="89"/>
  <c r="I36" i="89"/>
  <c r="E56" i="89"/>
  <c r="F56" i="89"/>
  <c r="G56" i="89"/>
  <c r="H56" i="89"/>
  <c r="I56" i="89"/>
  <c r="E73" i="89"/>
  <c r="F73" i="89"/>
  <c r="G73" i="89"/>
  <c r="H73" i="89"/>
  <c r="I73" i="89"/>
  <c r="E88" i="89"/>
  <c r="F88" i="89"/>
  <c r="G88" i="89"/>
  <c r="H88" i="89"/>
  <c r="I88" i="89"/>
  <c r="E103" i="89"/>
  <c r="F103" i="89"/>
  <c r="G103" i="89"/>
  <c r="H103" i="89"/>
  <c r="I103" i="89"/>
  <c r="E121" i="89"/>
  <c r="F121" i="89"/>
  <c r="G121" i="89"/>
  <c r="H121" i="89"/>
  <c r="I121" i="89"/>
  <c r="E136" i="89"/>
  <c r="F136" i="89"/>
  <c r="G136" i="89"/>
  <c r="H136" i="89"/>
  <c r="I136" i="89"/>
  <c r="E151" i="89"/>
  <c r="F151" i="89"/>
  <c r="G151" i="89"/>
  <c r="H151" i="89"/>
  <c r="I151" i="89"/>
  <c r="E169" i="89"/>
  <c r="E38" i="89" s="1"/>
  <c r="F169" i="89"/>
  <c r="G169" i="89"/>
  <c r="H169" i="89"/>
  <c r="I169" i="89"/>
  <c r="E184" i="89"/>
  <c r="F184" i="89"/>
  <c r="G184" i="89"/>
  <c r="H184" i="89"/>
  <c r="I184" i="89"/>
  <c r="E199" i="89"/>
  <c r="F199" i="89"/>
  <c r="G199" i="89"/>
  <c r="H199" i="89"/>
  <c r="H38" i="89" s="1"/>
  <c r="I199" i="89"/>
  <c r="A1" i="88"/>
  <c r="A2" i="88"/>
  <c r="G6" i="88"/>
  <c r="H6" i="88"/>
  <c r="I6" i="88"/>
  <c r="B10" i="88"/>
  <c r="B11" i="88"/>
  <c r="B12" i="88"/>
  <c r="G17" i="88"/>
  <c r="H17" i="88"/>
  <c r="I17" i="88"/>
  <c r="G22" i="88"/>
  <c r="H22" i="88"/>
  <c r="I22" i="88"/>
  <c r="G41" i="88"/>
  <c r="H41" i="88"/>
  <c r="I41" i="88"/>
  <c r="G55" i="88"/>
  <c r="H55" i="88"/>
  <c r="I55" i="88"/>
  <c r="G94" i="88"/>
  <c r="H94" i="88"/>
  <c r="I94" i="88"/>
  <c r="G103" i="88"/>
  <c r="H103" i="88"/>
  <c r="H105" i="88" s="1"/>
  <c r="G32" i="87" s="1"/>
  <c r="I103" i="88"/>
  <c r="A1" i="87"/>
  <c r="A2" i="87"/>
  <c r="A3" i="87"/>
  <c r="A5" i="87"/>
  <c r="A9" i="87"/>
  <c r="A13" i="87"/>
  <c r="G13" i="87"/>
  <c r="A15" i="87"/>
  <c r="A19" i="87"/>
  <c r="G19" i="87"/>
  <c r="A21" i="87"/>
  <c r="A25" i="87"/>
  <c r="A30" i="87"/>
  <c r="A32" i="87"/>
  <c r="A34" i="87"/>
  <c r="G39" i="87"/>
  <c r="A41" i="87"/>
  <c r="A1" i="92"/>
  <c r="A2" i="92"/>
  <c r="A3" i="92"/>
  <c r="E8" i="92"/>
  <c r="F8" i="92"/>
  <c r="G8" i="92"/>
  <c r="H8" i="92"/>
  <c r="I8" i="92"/>
  <c r="E36" i="92"/>
  <c r="F36" i="92"/>
  <c r="G36" i="92"/>
  <c r="H36" i="92"/>
  <c r="I36" i="92"/>
  <c r="E56" i="92"/>
  <c r="F56" i="92"/>
  <c r="G56" i="92"/>
  <c r="H56" i="92"/>
  <c r="I56" i="92"/>
  <c r="E73" i="92"/>
  <c r="F73" i="92"/>
  <c r="G73" i="92"/>
  <c r="H73" i="92"/>
  <c r="I73" i="92"/>
  <c r="E88" i="92"/>
  <c r="F88" i="92"/>
  <c r="G88" i="92"/>
  <c r="H88" i="92"/>
  <c r="I88" i="92"/>
  <c r="E103" i="92"/>
  <c r="F103" i="92"/>
  <c r="G103" i="92"/>
  <c r="H103" i="92"/>
  <c r="I103" i="92"/>
  <c r="E121" i="92"/>
  <c r="F121" i="92"/>
  <c r="G121" i="92"/>
  <c r="H121" i="92"/>
  <c r="I121" i="92"/>
  <c r="E136" i="92"/>
  <c r="F136" i="92"/>
  <c r="G136" i="92"/>
  <c r="H136" i="92"/>
  <c r="I136" i="92"/>
  <c r="E151" i="92"/>
  <c r="F151" i="92"/>
  <c r="G151" i="92"/>
  <c r="H151" i="92"/>
  <c r="I151" i="92"/>
  <c r="E169" i="92"/>
  <c r="F169" i="92"/>
  <c r="G169" i="92"/>
  <c r="H169" i="92"/>
  <c r="I169" i="92"/>
  <c r="E184" i="92"/>
  <c r="E38" i="92" s="1"/>
  <c r="F184" i="92"/>
  <c r="G184" i="92"/>
  <c r="H184" i="92"/>
  <c r="I184" i="92"/>
  <c r="E199" i="92"/>
  <c r="F199" i="92"/>
  <c r="G199" i="92"/>
  <c r="H199" i="92"/>
  <c r="H38" i="92" s="1"/>
  <c r="I199" i="92"/>
  <c r="A1" i="91"/>
  <c r="A2" i="91"/>
  <c r="G6" i="91"/>
  <c r="H6" i="91"/>
  <c r="I6" i="91"/>
  <c r="B10" i="91"/>
  <c r="B11" i="91"/>
  <c r="B12" i="91"/>
  <c r="G17" i="91"/>
  <c r="H17" i="91"/>
  <c r="I17" i="91"/>
  <c r="G22" i="91"/>
  <c r="H22" i="91"/>
  <c r="I22" i="91"/>
  <c r="G41" i="91"/>
  <c r="H41" i="91"/>
  <c r="I41" i="91"/>
  <c r="G55" i="91"/>
  <c r="H55" i="91"/>
  <c r="I55" i="91"/>
  <c r="G94" i="91"/>
  <c r="H94" i="91"/>
  <c r="I94" i="91"/>
  <c r="I105" i="91" s="1"/>
  <c r="G15" i="90" s="1"/>
  <c r="G17" i="90" s="1"/>
  <c r="G21" i="90" s="1"/>
  <c r="G26" i="90" s="1"/>
  <c r="G103" i="91"/>
  <c r="H103" i="91"/>
  <c r="H105" i="91" s="1"/>
  <c r="G32" i="90" s="1"/>
  <c r="I103" i="91"/>
  <c r="A1" i="90"/>
  <c r="A2" i="90"/>
  <c r="A3" i="90"/>
  <c r="A5" i="90"/>
  <c r="A9" i="90"/>
  <c r="A13" i="90"/>
  <c r="G13" i="90"/>
  <c r="A15" i="90"/>
  <c r="A19" i="90"/>
  <c r="G19" i="90"/>
  <c r="A21" i="90"/>
  <c r="A25" i="90"/>
  <c r="A30" i="90"/>
  <c r="A32" i="90"/>
  <c r="A34" i="90"/>
  <c r="G39" i="90"/>
  <c r="A41" i="90"/>
  <c r="A1" i="95"/>
  <c r="A2" i="95"/>
  <c r="A3" i="95"/>
  <c r="E8" i="95"/>
  <c r="F8" i="95"/>
  <c r="G8" i="95"/>
  <c r="H8" i="95"/>
  <c r="I8" i="95"/>
  <c r="E36" i="95"/>
  <c r="F36" i="95"/>
  <c r="G36" i="95"/>
  <c r="H36" i="95"/>
  <c r="I36" i="95"/>
  <c r="E56" i="95"/>
  <c r="F56" i="95"/>
  <c r="G56" i="95"/>
  <c r="H56" i="95"/>
  <c r="I56" i="95"/>
  <c r="E73" i="95"/>
  <c r="F73" i="95"/>
  <c r="G73" i="95"/>
  <c r="H73" i="95"/>
  <c r="I73" i="95"/>
  <c r="E88" i="95"/>
  <c r="F88" i="95"/>
  <c r="G88" i="95"/>
  <c r="H88" i="95"/>
  <c r="I88" i="95"/>
  <c r="E103" i="95"/>
  <c r="F103" i="95"/>
  <c r="G103" i="95"/>
  <c r="H103" i="95"/>
  <c r="I103" i="95"/>
  <c r="E121" i="95"/>
  <c r="F121" i="95"/>
  <c r="G121" i="95"/>
  <c r="H121" i="95"/>
  <c r="I121" i="95"/>
  <c r="E136" i="95"/>
  <c r="F136" i="95"/>
  <c r="G136" i="95"/>
  <c r="H136" i="95"/>
  <c r="I136" i="95"/>
  <c r="E151" i="95"/>
  <c r="F151" i="95"/>
  <c r="G151" i="95"/>
  <c r="H151" i="95"/>
  <c r="I151" i="95"/>
  <c r="E169" i="95"/>
  <c r="F169" i="95"/>
  <c r="G169" i="95"/>
  <c r="H169" i="95"/>
  <c r="I169" i="95"/>
  <c r="E184" i="95"/>
  <c r="F184" i="95"/>
  <c r="G184" i="95"/>
  <c r="H184" i="95"/>
  <c r="I184" i="95"/>
  <c r="E199" i="95"/>
  <c r="F199" i="95"/>
  <c r="G199" i="95"/>
  <c r="H199" i="95"/>
  <c r="H38" i="95" s="1"/>
  <c r="F4" i="95" s="1"/>
  <c r="I199" i="95"/>
  <c r="A1" i="94"/>
  <c r="A2" i="94"/>
  <c r="G6" i="94"/>
  <c r="H6" i="94"/>
  <c r="I6" i="94"/>
  <c r="B10" i="94"/>
  <c r="B11" i="94"/>
  <c r="B12" i="94"/>
  <c r="G17" i="94"/>
  <c r="H17" i="94"/>
  <c r="I17" i="94"/>
  <c r="G22" i="94"/>
  <c r="H22" i="94"/>
  <c r="I22" i="94"/>
  <c r="G41" i="94"/>
  <c r="H41" i="94"/>
  <c r="I41" i="94"/>
  <c r="G55" i="94"/>
  <c r="H55" i="94"/>
  <c r="I55" i="94"/>
  <c r="G94" i="94"/>
  <c r="H94" i="94"/>
  <c r="I94" i="94"/>
  <c r="I105" i="94" s="1"/>
  <c r="G15" i="93" s="1"/>
  <c r="G17" i="93" s="1"/>
  <c r="G21" i="93" s="1"/>
  <c r="G26" i="93" s="1"/>
  <c r="G103" i="94"/>
  <c r="H103" i="94"/>
  <c r="H105" i="94" s="1"/>
  <c r="G32" i="93" s="1"/>
  <c r="I103" i="94"/>
  <c r="A1" i="93"/>
  <c r="A2" i="93"/>
  <c r="A3" i="93"/>
  <c r="A5" i="93"/>
  <c r="A9" i="93"/>
  <c r="A13" i="93"/>
  <c r="G13" i="93"/>
  <c r="A15" i="93"/>
  <c r="A19" i="93"/>
  <c r="G19" i="93"/>
  <c r="A21" i="93"/>
  <c r="A25" i="93"/>
  <c r="A30" i="93"/>
  <c r="A32" i="93"/>
  <c r="A34" i="93"/>
  <c r="G39" i="93"/>
  <c r="A41" i="93"/>
  <c r="A1" i="98"/>
  <c r="A2" i="98"/>
  <c r="A3" i="98"/>
  <c r="E8" i="98"/>
  <c r="F8" i="98"/>
  <c r="G8" i="98"/>
  <c r="H8" i="98"/>
  <c r="I8" i="98"/>
  <c r="E36" i="98"/>
  <c r="F36" i="98"/>
  <c r="G36" i="98"/>
  <c r="H36" i="98"/>
  <c r="F4" i="98" s="1"/>
  <c r="I36" i="98"/>
  <c r="E38" i="98"/>
  <c r="E56" i="98"/>
  <c r="F56" i="98"/>
  <c r="G56" i="98"/>
  <c r="H56" i="98"/>
  <c r="I56" i="98"/>
  <c r="E73" i="98"/>
  <c r="F73" i="98"/>
  <c r="G73" i="98"/>
  <c r="H73" i="98"/>
  <c r="I73" i="98"/>
  <c r="E88" i="98"/>
  <c r="F88" i="98"/>
  <c r="G88" i="98"/>
  <c r="H88" i="98"/>
  <c r="I88" i="98"/>
  <c r="E103" i="98"/>
  <c r="F103" i="98"/>
  <c r="G103" i="98"/>
  <c r="H103" i="98"/>
  <c r="I103" i="98"/>
  <c r="E121" i="98"/>
  <c r="F121" i="98"/>
  <c r="G121" i="98"/>
  <c r="H121" i="98"/>
  <c r="I121" i="98"/>
  <c r="E136" i="98"/>
  <c r="F136" i="98"/>
  <c r="G136" i="98"/>
  <c r="H136" i="98"/>
  <c r="I136" i="98"/>
  <c r="E151" i="98"/>
  <c r="F151" i="98"/>
  <c r="G151" i="98"/>
  <c r="H151" i="98"/>
  <c r="I151" i="98"/>
  <c r="E169" i="98"/>
  <c r="F169" i="98"/>
  <c r="G169" i="98"/>
  <c r="H169" i="98"/>
  <c r="I169" i="98"/>
  <c r="I38" i="98" s="1"/>
  <c r="E184" i="98"/>
  <c r="F184" i="98"/>
  <c r="G184" i="98"/>
  <c r="H184" i="98"/>
  <c r="I184" i="98"/>
  <c r="E199" i="98"/>
  <c r="F199" i="98"/>
  <c r="F38" i="98" s="1"/>
  <c r="G199" i="98"/>
  <c r="H199" i="98"/>
  <c r="H38" i="98" s="1"/>
  <c r="I199" i="98"/>
  <c r="A1" i="97"/>
  <c r="A2" i="97"/>
  <c r="G6" i="97"/>
  <c r="H6" i="97"/>
  <c r="I6" i="97"/>
  <c r="B10" i="97"/>
  <c r="B11" i="97"/>
  <c r="B12" i="97"/>
  <c r="G17" i="97"/>
  <c r="H17" i="97"/>
  <c r="I17" i="97"/>
  <c r="G22" i="97"/>
  <c r="H22" i="97"/>
  <c r="I22" i="97"/>
  <c r="G41" i="97"/>
  <c r="H41" i="97"/>
  <c r="I41" i="97"/>
  <c r="G55" i="97"/>
  <c r="H55" i="97"/>
  <c r="I55" i="97"/>
  <c r="G94" i="97"/>
  <c r="H94" i="97"/>
  <c r="I94" i="97"/>
  <c r="G103" i="97"/>
  <c r="H103" i="97"/>
  <c r="I103" i="97"/>
  <c r="I105" i="97"/>
  <c r="G15" i="96" s="1"/>
  <c r="G17" i="96" s="1"/>
  <c r="G21" i="96" s="1"/>
  <c r="G26" i="96" s="1"/>
  <c r="A1" i="96"/>
  <c r="A2" i="96"/>
  <c r="A3" i="96"/>
  <c r="A5" i="96"/>
  <c r="A9" i="96"/>
  <c r="A13" i="96"/>
  <c r="G13" i="96"/>
  <c r="A15" i="96"/>
  <c r="A19" i="96"/>
  <c r="G19" i="96"/>
  <c r="A21" i="96"/>
  <c r="A25" i="96"/>
  <c r="A30" i="96"/>
  <c r="A32" i="96"/>
  <c r="A34" i="96"/>
  <c r="G39" i="96"/>
  <c r="A41" i="96"/>
  <c r="A1" i="101"/>
  <c r="A2" i="101"/>
  <c r="A3" i="101"/>
  <c r="E8" i="101"/>
  <c r="F8" i="101"/>
  <c r="G8" i="101"/>
  <c r="H8" i="101"/>
  <c r="I8" i="101"/>
  <c r="E36" i="101"/>
  <c r="F36" i="101"/>
  <c r="G36" i="101"/>
  <c r="H36" i="101"/>
  <c r="I36" i="101"/>
  <c r="E56" i="101"/>
  <c r="F56" i="101"/>
  <c r="G56" i="101"/>
  <c r="H56" i="101"/>
  <c r="I56" i="101"/>
  <c r="E73" i="101"/>
  <c r="F73" i="101"/>
  <c r="G73" i="101"/>
  <c r="H73" i="101"/>
  <c r="I73" i="101"/>
  <c r="E88" i="101"/>
  <c r="F88" i="101"/>
  <c r="G88" i="101"/>
  <c r="H88" i="101"/>
  <c r="I88" i="101"/>
  <c r="E103" i="101"/>
  <c r="F103" i="101"/>
  <c r="G103" i="101"/>
  <c r="H103" i="101"/>
  <c r="I103" i="101"/>
  <c r="E121" i="101"/>
  <c r="F121" i="101"/>
  <c r="G121" i="101"/>
  <c r="H121" i="101"/>
  <c r="I121" i="101"/>
  <c r="E136" i="101"/>
  <c r="F136" i="101"/>
  <c r="G136" i="101"/>
  <c r="H136" i="101"/>
  <c r="I136" i="101"/>
  <c r="E151" i="101"/>
  <c r="F151" i="101"/>
  <c r="G151" i="101"/>
  <c r="H151" i="101"/>
  <c r="I151" i="101"/>
  <c r="E169" i="101"/>
  <c r="F169" i="101"/>
  <c r="G169" i="101"/>
  <c r="H169" i="101"/>
  <c r="I169" i="101"/>
  <c r="E184" i="101"/>
  <c r="E38" i="101" s="1"/>
  <c r="F184" i="101"/>
  <c r="G184" i="101"/>
  <c r="H184" i="101"/>
  <c r="I184" i="101"/>
  <c r="E199" i="101"/>
  <c r="F199" i="101"/>
  <c r="G199" i="101"/>
  <c r="H199" i="101"/>
  <c r="H38" i="101" s="1"/>
  <c r="F4" i="101" s="1"/>
  <c r="I199" i="101"/>
  <c r="A1" i="100"/>
  <c r="A2" i="100"/>
  <c r="G6" i="100"/>
  <c r="H6" i="100"/>
  <c r="I6" i="100"/>
  <c r="B10" i="100"/>
  <c r="B11" i="100"/>
  <c r="B12" i="100"/>
  <c r="G17" i="100"/>
  <c r="H17" i="100"/>
  <c r="I17" i="100"/>
  <c r="G22" i="100"/>
  <c r="H22" i="100"/>
  <c r="I22" i="100"/>
  <c r="G41" i="100"/>
  <c r="H41" i="100"/>
  <c r="I41" i="100"/>
  <c r="G55" i="100"/>
  <c r="H55" i="100"/>
  <c r="I55" i="100"/>
  <c r="G94" i="100"/>
  <c r="H94" i="100"/>
  <c r="I94" i="100"/>
  <c r="I105" i="100" s="1"/>
  <c r="G15" i="99" s="1"/>
  <c r="G17" i="99" s="1"/>
  <c r="G21" i="99" s="1"/>
  <c r="G26" i="99" s="1"/>
  <c r="G103" i="100"/>
  <c r="H103" i="100"/>
  <c r="H105" i="100" s="1"/>
  <c r="G32" i="99" s="1"/>
  <c r="I103" i="100"/>
  <c r="A1" i="99"/>
  <c r="A2" i="99"/>
  <c r="A3" i="99"/>
  <c r="A5" i="99"/>
  <c r="A9" i="99"/>
  <c r="A13" i="99"/>
  <c r="G13" i="99"/>
  <c r="A15" i="99"/>
  <c r="A19" i="99"/>
  <c r="G19" i="99"/>
  <c r="A21" i="99"/>
  <c r="A25" i="99"/>
  <c r="A30" i="99"/>
  <c r="A32" i="99"/>
  <c r="A34" i="99"/>
  <c r="G39" i="99"/>
  <c r="A41" i="99"/>
  <c r="A1" i="104"/>
  <c r="A2" i="104"/>
  <c r="A3" i="104"/>
  <c r="E8" i="104"/>
  <c r="F8" i="104"/>
  <c r="G8" i="104"/>
  <c r="H8" i="104"/>
  <c r="I8" i="104"/>
  <c r="E36" i="104"/>
  <c r="F36" i="104"/>
  <c r="G36" i="104"/>
  <c r="H36" i="104"/>
  <c r="F4" i="104" s="1"/>
  <c r="I36" i="104"/>
  <c r="E38" i="104"/>
  <c r="E56" i="104"/>
  <c r="F56" i="104"/>
  <c r="G56" i="104"/>
  <c r="H56" i="104"/>
  <c r="I56" i="104"/>
  <c r="E73" i="104"/>
  <c r="F73" i="104"/>
  <c r="G73" i="104"/>
  <c r="H73" i="104"/>
  <c r="I73" i="104"/>
  <c r="E88" i="104"/>
  <c r="F88" i="104"/>
  <c r="G88" i="104"/>
  <c r="H88" i="104"/>
  <c r="I88" i="104"/>
  <c r="E103" i="104"/>
  <c r="F103" i="104"/>
  <c r="G103" i="104"/>
  <c r="H103" i="104"/>
  <c r="I103" i="104"/>
  <c r="E121" i="104"/>
  <c r="F121" i="104"/>
  <c r="G121" i="104"/>
  <c r="H121" i="104"/>
  <c r="I121" i="104"/>
  <c r="E136" i="104"/>
  <c r="F136" i="104"/>
  <c r="G136" i="104"/>
  <c r="H136" i="104"/>
  <c r="I136" i="104"/>
  <c r="E151" i="104"/>
  <c r="F151" i="104"/>
  <c r="G151" i="104"/>
  <c r="H151" i="104"/>
  <c r="I151" i="104"/>
  <c r="E169" i="104"/>
  <c r="F169" i="104"/>
  <c r="G169" i="104"/>
  <c r="H169" i="104"/>
  <c r="I169" i="104"/>
  <c r="I38" i="104" s="1"/>
  <c r="E184" i="104"/>
  <c r="F184" i="104"/>
  <c r="G184" i="104"/>
  <c r="H184" i="104"/>
  <c r="I184" i="104"/>
  <c r="E199" i="104"/>
  <c r="F199" i="104"/>
  <c r="F38" i="104" s="1"/>
  <c r="G199" i="104"/>
  <c r="H199" i="104"/>
  <c r="H38" i="104" s="1"/>
  <c r="I199" i="104"/>
  <c r="A1" i="103"/>
  <c r="A2" i="103"/>
  <c r="G6" i="103"/>
  <c r="H6" i="103"/>
  <c r="I6" i="103"/>
  <c r="B10" i="103"/>
  <c r="B11" i="103"/>
  <c r="B12" i="103"/>
  <c r="G17" i="103"/>
  <c r="H17" i="103"/>
  <c r="I17" i="103"/>
  <c r="G22" i="103"/>
  <c r="H22" i="103"/>
  <c r="I22" i="103"/>
  <c r="G41" i="103"/>
  <c r="H41" i="103"/>
  <c r="I41" i="103"/>
  <c r="G55" i="103"/>
  <c r="H55" i="103"/>
  <c r="I55" i="103"/>
  <c r="G94" i="103"/>
  <c r="H94" i="103"/>
  <c r="I94" i="103"/>
  <c r="G103" i="103"/>
  <c r="H103" i="103"/>
  <c r="I103" i="103"/>
  <c r="I105" i="103"/>
  <c r="G15" i="102" s="1"/>
  <c r="G17" i="102" s="1"/>
  <c r="G21" i="102" s="1"/>
  <c r="G26" i="102" s="1"/>
  <c r="A1" i="102"/>
  <c r="A2" i="102"/>
  <c r="A3" i="102"/>
  <c r="A5" i="102"/>
  <c r="A9" i="102"/>
  <c r="A13" i="102"/>
  <c r="G13" i="102"/>
  <c r="A15" i="102"/>
  <c r="A19" i="102"/>
  <c r="G19" i="102"/>
  <c r="A21" i="102"/>
  <c r="A25" i="102"/>
  <c r="A30" i="102"/>
  <c r="A32" i="102"/>
  <c r="A34" i="102"/>
  <c r="G39" i="102"/>
  <c r="A41" i="102"/>
  <c r="A1" i="26"/>
  <c r="A2" i="26"/>
  <c r="A3" i="26"/>
  <c r="E8" i="26"/>
  <c r="F8" i="26"/>
  <c r="G8" i="26"/>
  <c r="H8" i="26"/>
  <c r="I8" i="26"/>
  <c r="E36" i="26"/>
  <c r="F36" i="26"/>
  <c r="G36" i="26"/>
  <c r="H36" i="26"/>
  <c r="I36" i="26"/>
  <c r="E56" i="26"/>
  <c r="F56" i="26"/>
  <c r="G56" i="26"/>
  <c r="H56" i="26"/>
  <c r="I56" i="26"/>
  <c r="E73" i="26"/>
  <c r="F73" i="26"/>
  <c r="G73" i="26"/>
  <c r="H73" i="26"/>
  <c r="I73" i="26"/>
  <c r="E88" i="26"/>
  <c r="F88" i="26"/>
  <c r="G88" i="26"/>
  <c r="H88" i="26"/>
  <c r="I88" i="26"/>
  <c r="E103" i="26"/>
  <c r="F103" i="26"/>
  <c r="G103" i="26"/>
  <c r="H103" i="26"/>
  <c r="I103" i="26"/>
  <c r="E121" i="26"/>
  <c r="F121" i="26"/>
  <c r="G121" i="26"/>
  <c r="H121" i="26"/>
  <c r="I121" i="26"/>
  <c r="E136" i="26"/>
  <c r="F136" i="26"/>
  <c r="G136" i="26"/>
  <c r="H136" i="26"/>
  <c r="I136" i="26"/>
  <c r="E151" i="26"/>
  <c r="F151" i="26"/>
  <c r="G151" i="26"/>
  <c r="H151" i="26"/>
  <c r="I151" i="26"/>
  <c r="E169" i="26"/>
  <c r="F169" i="26"/>
  <c r="G169" i="26"/>
  <c r="H169" i="26"/>
  <c r="I169" i="26"/>
  <c r="E184" i="26"/>
  <c r="E38" i="26" s="1"/>
  <c r="F184" i="26"/>
  <c r="G184" i="26"/>
  <c r="H184" i="26"/>
  <c r="I184" i="26"/>
  <c r="E199" i="26"/>
  <c r="F199" i="26"/>
  <c r="G199" i="26"/>
  <c r="H199" i="26"/>
  <c r="H38" i="26" s="1"/>
  <c r="F4" i="26" s="1"/>
  <c r="I199" i="26"/>
  <c r="A1" i="25"/>
  <c r="A2" i="25"/>
  <c r="G6" i="25"/>
  <c r="H6" i="25"/>
  <c r="I6" i="25"/>
  <c r="B10" i="25"/>
  <c r="B11" i="25"/>
  <c r="B12" i="25"/>
  <c r="G17" i="25"/>
  <c r="H17" i="25"/>
  <c r="I17" i="25"/>
  <c r="G22" i="25"/>
  <c r="H22" i="25"/>
  <c r="I22" i="25"/>
  <c r="G41" i="25"/>
  <c r="H41" i="25"/>
  <c r="I41" i="25"/>
  <c r="G55" i="25"/>
  <c r="H55" i="25"/>
  <c r="I55" i="25"/>
  <c r="G94" i="25"/>
  <c r="H94" i="25"/>
  <c r="I94" i="25"/>
  <c r="I105" i="25" s="1"/>
  <c r="G15" i="24" s="1"/>
  <c r="G17" i="24" s="1"/>
  <c r="G21" i="24" s="1"/>
  <c r="G26" i="24" s="1"/>
  <c r="G103" i="25"/>
  <c r="H103" i="25"/>
  <c r="H105" i="25" s="1"/>
  <c r="G32" i="24" s="1"/>
  <c r="I103" i="25"/>
  <c r="A1" i="24"/>
  <c r="A2" i="24"/>
  <c r="A3" i="24"/>
  <c r="A5" i="24"/>
  <c r="A9" i="24"/>
  <c r="A13" i="24"/>
  <c r="G13" i="24"/>
  <c r="A15" i="24"/>
  <c r="A19" i="24"/>
  <c r="G19" i="24"/>
  <c r="A21" i="24"/>
  <c r="A25" i="24"/>
  <c r="A30" i="24"/>
  <c r="A32" i="24"/>
  <c r="A34" i="24"/>
  <c r="G39" i="24"/>
  <c r="A41" i="24"/>
  <c r="A1" i="107"/>
  <c r="A2" i="107"/>
  <c r="A3" i="107"/>
  <c r="E8" i="107"/>
  <c r="F8" i="107"/>
  <c r="G8" i="107"/>
  <c r="H8" i="107"/>
  <c r="I8" i="107"/>
  <c r="E36" i="107"/>
  <c r="F36" i="107"/>
  <c r="G36" i="107"/>
  <c r="H36" i="107"/>
  <c r="F4" i="107" s="1"/>
  <c r="I36" i="107"/>
  <c r="E38" i="107"/>
  <c r="E56" i="107"/>
  <c r="F56" i="107"/>
  <c r="G56" i="107"/>
  <c r="H56" i="107"/>
  <c r="I56" i="107"/>
  <c r="E73" i="107"/>
  <c r="F73" i="107"/>
  <c r="G73" i="107"/>
  <c r="H73" i="107"/>
  <c r="I73" i="107"/>
  <c r="E88" i="107"/>
  <c r="F88" i="107"/>
  <c r="G88" i="107"/>
  <c r="H88" i="107"/>
  <c r="I88" i="107"/>
  <c r="E103" i="107"/>
  <c r="F103" i="107"/>
  <c r="G103" i="107"/>
  <c r="H103" i="107"/>
  <c r="I103" i="107"/>
  <c r="E121" i="107"/>
  <c r="F121" i="107"/>
  <c r="G121" i="107"/>
  <c r="H121" i="107"/>
  <c r="I121" i="107"/>
  <c r="E136" i="107"/>
  <c r="F136" i="107"/>
  <c r="G136" i="107"/>
  <c r="H136" i="107"/>
  <c r="I136" i="107"/>
  <c r="E151" i="107"/>
  <c r="F151" i="107"/>
  <c r="G151" i="107"/>
  <c r="H151" i="107"/>
  <c r="I151" i="107"/>
  <c r="E169" i="107"/>
  <c r="F169" i="107"/>
  <c r="G169" i="107"/>
  <c r="H169" i="107"/>
  <c r="I169" i="107"/>
  <c r="I38" i="107" s="1"/>
  <c r="E184" i="107"/>
  <c r="F184" i="107"/>
  <c r="G184" i="107"/>
  <c r="H184" i="107"/>
  <c r="I184" i="107"/>
  <c r="E199" i="107"/>
  <c r="F199" i="107"/>
  <c r="F38" i="107" s="1"/>
  <c r="G199" i="107"/>
  <c r="H199" i="107"/>
  <c r="H38" i="107" s="1"/>
  <c r="I199" i="107"/>
  <c r="A1" i="106"/>
  <c r="A2" i="106"/>
  <c r="G6" i="106"/>
  <c r="H6" i="106"/>
  <c r="I6" i="106"/>
  <c r="B10" i="106"/>
  <c r="B11" i="106"/>
  <c r="B12" i="106"/>
  <c r="G17" i="106"/>
  <c r="H17" i="106"/>
  <c r="I17" i="106"/>
  <c r="G22" i="106"/>
  <c r="H22" i="106"/>
  <c r="I22" i="106"/>
  <c r="G41" i="106"/>
  <c r="H41" i="106"/>
  <c r="I41" i="106"/>
  <c r="G55" i="106"/>
  <c r="H55" i="106"/>
  <c r="I55" i="106"/>
  <c r="G94" i="106"/>
  <c r="H94" i="106"/>
  <c r="I94" i="106"/>
  <c r="G103" i="106"/>
  <c r="H103" i="106"/>
  <c r="I103" i="106"/>
  <c r="I105" i="106"/>
  <c r="G15" i="105" s="1"/>
  <c r="G17" i="105" s="1"/>
  <c r="G21" i="105" s="1"/>
  <c r="G26" i="105" s="1"/>
  <c r="A1" i="105"/>
  <c r="A2" i="105"/>
  <c r="A3" i="105"/>
  <c r="A5" i="105"/>
  <c r="A9" i="105"/>
  <c r="A13" i="105"/>
  <c r="G13" i="105"/>
  <c r="A15" i="105"/>
  <c r="A19" i="105"/>
  <c r="G19" i="105"/>
  <c r="A21" i="105"/>
  <c r="A25" i="105"/>
  <c r="A30" i="105"/>
  <c r="A32" i="105"/>
  <c r="A34" i="105"/>
  <c r="G39" i="105"/>
  <c r="A41" i="105"/>
  <c r="A1" i="110"/>
  <c r="A2" i="110"/>
  <c r="A3" i="110"/>
  <c r="E8" i="110"/>
  <c r="F8" i="110"/>
  <c r="G8" i="110"/>
  <c r="H8" i="110"/>
  <c r="I8" i="110"/>
  <c r="E36" i="110"/>
  <c r="F36" i="110"/>
  <c r="G36" i="110"/>
  <c r="H36" i="110"/>
  <c r="I36" i="110"/>
  <c r="E56" i="110"/>
  <c r="F56" i="110"/>
  <c r="G56" i="110"/>
  <c r="H56" i="110"/>
  <c r="I56" i="110"/>
  <c r="E73" i="110"/>
  <c r="F73" i="110"/>
  <c r="G73" i="110"/>
  <c r="H73" i="110"/>
  <c r="I73" i="110"/>
  <c r="E88" i="110"/>
  <c r="F88" i="110"/>
  <c r="G88" i="110"/>
  <c r="H88" i="110"/>
  <c r="I88" i="110"/>
  <c r="E103" i="110"/>
  <c r="F103" i="110"/>
  <c r="G103" i="110"/>
  <c r="H103" i="110"/>
  <c r="I103" i="110"/>
  <c r="E121" i="110"/>
  <c r="F121" i="110"/>
  <c r="G121" i="110"/>
  <c r="H121" i="110"/>
  <c r="I121" i="110"/>
  <c r="E136" i="110"/>
  <c r="F136" i="110"/>
  <c r="G136" i="110"/>
  <c r="H136" i="110"/>
  <c r="I136" i="110"/>
  <c r="E151" i="110"/>
  <c r="F151" i="110"/>
  <c r="G151" i="110"/>
  <c r="H151" i="110"/>
  <c r="I151" i="110"/>
  <c r="E169" i="110"/>
  <c r="F169" i="110"/>
  <c r="G169" i="110"/>
  <c r="H169" i="110"/>
  <c r="I169" i="110"/>
  <c r="E184" i="110"/>
  <c r="E38" i="110" s="1"/>
  <c r="F184" i="110"/>
  <c r="G184" i="110"/>
  <c r="H184" i="110"/>
  <c r="I184" i="110"/>
  <c r="E199" i="110"/>
  <c r="F199" i="110"/>
  <c r="G199" i="110"/>
  <c r="H199" i="110"/>
  <c r="H38" i="110" s="1"/>
  <c r="F4" i="110" s="1"/>
  <c r="I199" i="110"/>
  <c r="A1" i="109"/>
  <c r="A2" i="109"/>
  <c r="G6" i="109"/>
  <c r="H6" i="109"/>
  <c r="I6" i="109"/>
  <c r="B10" i="109"/>
  <c r="B11" i="109"/>
  <c r="B12" i="109"/>
  <c r="G17" i="109"/>
  <c r="H17" i="109"/>
  <c r="I17" i="109"/>
  <c r="G22" i="109"/>
  <c r="H22" i="109"/>
  <c r="I22" i="109"/>
  <c r="G41" i="109"/>
  <c r="H41" i="109"/>
  <c r="I41" i="109"/>
  <c r="G55" i="109"/>
  <c r="H55" i="109"/>
  <c r="I55" i="109"/>
  <c r="G94" i="109"/>
  <c r="H94" i="109"/>
  <c r="I94" i="109"/>
  <c r="I105" i="109" s="1"/>
  <c r="G15" i="108" s="1"/>
  <c r="G17" i="108" s="1"/>
  <c r="G21" i="108" s="1"/>
  <c r="G26" i="108" s="1"/>
  <c r="G103" i="109"/>
  <c r="H103" i="109"/>
  <c r="H105" i="109" s="1"/>
  <c r="G32" i="108" s="1"/>
  <c r="I103" i="109"/>
  <c r="A1" i="108"/>
  <c r="A2" i="108"/>
  <c r="A3" i="108"/>
  <c r="A5" i="108"/>
  <c r="A9" i="108"/>
  <c r="A13" i="108"/>
  <c r="G13" i="108"/>
  <c r="A15" i="108"/>
  <c r="A19" i="108"/>
  <c r="G19" i="108"/>
  <c r="A21" i="108"/>
  <c r="A25" i="108"/>
  <c r="A30" i="108"/>
  <c r="A32" i="108"/>
  <c r="A34" i="108"/>
  <c r="G39" i="108"/>
  <c r="A41" i="108"/>
  <c r="A1" i="113"/>
  <c r="A2" i="113"/>
  <c r="A3" i="113"/>
  <c r="E8" i="113"/>
  <c r="F8" i="113"/>
  <c r="G8" i="113"/>
  <c r="H8" i="113"/>
  <c r="I8" i="113"/>
  <c r="E36" i="113"/>
  <c r="F36" i="113"/>
  <c r="G36" i="113"/>
  <c r="H36" i="113"/>
  <c r="F4" i="113" s="1"/>
  <c r="I36" i="113"/>
  <c r="E38" i="113"/>
  <c r="E56" i="113"/>
  <c r="F56" i="113"/>
  <c r="G56" i="113"/>
  <c r="H56" i="113"/>
  <c r="I56" i="113"/>
  <c r="E73" i="113"/>
  <c r="F73" i="113"/>
  <c r="G73" i="113"/>
  <c r="H73" i="113"/>
  <c r="I73" i="113"/>
  <c r="E88" i="113"/>
  <c r="F88" i="113"/>
  <c r="G88" i="113"/>
  <c r="H88" i="113"/>
  <c r="I88" i="113"/>
  <c r="E103" i="113"/>
  <c r="F103" i="113"/>
  <c r="G103" i="113"/>
  <c r="H103" i="113"/>
  <c r="I103" i="113"/>
  <c r="E121" i="113"/>
  <c r="F121" i="113"/>
  <c r="G121" i="113"/>
  <c r="H121" i="113"/>
  <c r="I121" i="113"/>
  <c r="E136" i="113"/>
  <c r="F136" i="113"/>
  <c r="G136" i="113"/>
  <c r="H136" i="113"/>
  <c r="I136" i="113"/>
  <c r="E151" i="113"/>
  <c r="F151" i="113"/>
  <c r="G151" i="113"/>
  <c r="H151" i="113"/>
  <c r="I151" i="113"/>
  <c r="E169" i="113"/>
  <c r="F169" i="113"/>
  <c r="G169" i="113"/>
  <c r="H169" i="113"/>
  <c r="I169" i="113"/>
  <c r="I38" i="113" s="1"/>
  <c r="E184" i="113"/>
  <c r="F184" i="113"/>
  <c r="G184" i="113"/>
  <c r="H184" i="113"/>
  <c r="I184" i="113"/>
  <c r="E199" i="113"/>
  <c r="F199" i="113"/>
  <c r="G199" i="113"/>
  <c r="H199" i="113"/>
  <c r="H38" i="113" s="1"/>
  <c r="I199" i="113"/>
  <c r="A1" i="112"/>
  <c r="A2" i="112"/>
  <c r="G6" i="112"/>
  <c r="H6" i="112"/>
  <c r="I6" i="112"/>
  <c r="B10" i="112"/>
  <c r="B11" i="112"/>
  <c r="B12" i="112"/>
  <c r="G17" i="112"/>
  <c r="H17" i="112"/>
  <c r="I17" i="112"/>
  <c r="G22" i="112"/>
  <c r="H22" i="112"/>
  <c r="I22" i="112"/>
  <c r="G41" i="112"/>
  <c r="H41" i="112"/>
  <c r="I41" i="112"/>
  <c r="G55" i="112"/>
  <c r="H55" i="112"/>
  <c r="I55" i="112"/>
  <c r="G94" i="112"/>
  <c r="H94" i="112"/>
  <c r="I94" i="112"/>
  <c r="G103" i="112"/>
  <c r="H103" i="112"/>
  <c r="I103" i="112"/>
  <c r="I105" i="112"/>
  <c r="G15" i="111" s="1"/>
  <c r="A1" i="111"/>
  <c r="A2" i="111"/>
  <c r="A3" i="111"/>
  <c r="A5" i="111"/>
  <c r="A9" i="111"/>
  <c r="A13" i="111"/>
  <c r="G13" i="111"/>
  <c r="G17" i="111"/>
  <c r="G21" i="111" s="1"/>
  <c r="A15" i="111"/>
  <c r="A19" i="111"/>
  <c r="G19" i="111"/>
  <c r="A21" i="111"/>
  <c r="A25" i="111"/>
  <c r="A30" i="111"/>
  <c r="A32" i="111"/>
  <c r="A34" i="111"/>
  <c r="G34" i="111"/>
  <c r="G39" i="111"/>
  <c r="A41" i="111"/>
  <c r="A1" i="116"/>
  <c r="A2" i="116"/>
  <c r="A3" i="116"/>
  <c r="E8" i="116"/>
  <c r="F8" i="116"/>
  <c r="G8" i="116"/>
  <c r="H8" i="116"/>
  <c r="I8" i="116"/>
  <c r="E36" i="116"/>
  <c r="F36" i="116"/>
  <c r="G36" i="116"/>
  <c r="H36" i="116"/>
  <c r="I36" i="116"/>
  <c r="G19" i="114" s="1"/>
  <c r="E56" i="116"/>
  <c r="F56" i="116"/>
  <c r="G56" i="116"/>
  <c r="H56" i="116"/>
  <c r="I56" i="116"/>
  <c r="E73" i="116"/>
  <c r="F73" i="116"/>
  <c r="G73" i="116"/>
  <c r="H73" i="116"/>
  <c r="I73" i="116"/>
  <c r="E88" i="116"/>
  <c r="F88" i="116"/>
  <c r="G88" i="116"/>
  <c r="H88" i="116"/>
  <c r="I88" i="116"/>
  <c r="E103" i="116"/>
  <c r="F103" i="116"/>
  <c r="G103" i="116"/>
  <c r="H103" i="116"/>
  <c r="I103" i="116"/>
  <c r="E121" i="116"/>
  <c r="F121" i="116"/>
  <c r="G121" i="116"/>
  <c r="H121" i="116"/>
  <c r="I121" i="116"/>
  <c r="E136" i="116"/>
  <c r="F136" i="116"/>
  <c r="G136" i="116"/>
  <c r="H136" i="116"/>
  <c r="I136" i="116"/>
  <c r="E151" i="116"/>
  <c r="F151" i="116"/>
  <c r="G151" i="116"/>
  <c r="H151" i="116"/>
  <c r="I151" i="116"/>
  <c r="E169" i="116"/>
  <c r="F169" i="116"/>
  <c r="G169" i="116"/>
  <c r="H169" i="116"/>
  <c r="I169" i="116"/>
  <c r="E184" i="116"/>
  <c r="F184" i="116"/>
  <c r="G184" i="116"/>
  <c r="H184" i="116"/>
  <c r="I184" i="116"/>
  <c r="E199" i="116"/>
  <c r="F199" i="116"/>
  <c r="G199" i="116"/>
  <c r="H199" i="116"/>
  <c r="H38" i="116" s="1"/>
  <c r="I199" i="116"/>
  <c r="A1" i="115"/>
  <c r="A2" i="115"/>
  <c r="G6" i="115"/>
  <c r="H6" i="115"/>
  <c r="I6" i="115"/>
  <c r="B10" i="115"/>
  <c r="B11" i="115"/>
  <c r="B12" i="115"/>
  <c r="G17" i="115"/>
  <c r="H17" i="115"/>
  <c r="I17" i="115"/>
  <c r="G22" i="115"/>
  <c r="H22" i="115"/>
  <c r="I22" i="115"/>
  <c r="G41" i="115"/>
  <c r="H41" i="115"/>
  <c r="I41" i="115"/>
  <c r="G55" i="115"/>
  <c r="H55" i="115"/>
  <c r="I55" i="115"/>
  <c r="G94" i="115"/>
  <c r="H94" i="115"/>
  <c r="I94" i="115"/>
  <c r="G103" i="115"/>
  <c r="G105" i="115" s="1"/>
  <c r="H103" i="115"/>
  <c r="I103" i="115"/>
  <c r="A1" i="114"/>
  <c r="A2" i="114"/>
  <c r="A3" i="114"/>
  <c r="A5" i="114"/>
  <c r="A9" i="114"/>
  <c r="A13" i="114"/>
  <c r="G13" i="114"/>
  <c r="A15" i="114"/>
  <c r="A19" i="114"/>
  <c r="A21" i="114"/>
  <c r="A25" i="114"/>
  <c r="A30" i="114"/>
  <c r="A32" i="114"/>
  <c r="A34" i="114"/>
  <c r="G34" i="114"/>
  <c r="G39" i="114"/>
  <c r="A41" i="114"/>
  <c r="A1" i="119"/>
  <c r="A2" i="119"/>
  <c r="A3" i="119"/>
  <c r="E8" i="119"/>
  <c r="F8" i="119"/>
  <c r="G8" i="119"/>
  <c r="H8" i="119"/>
  <c r="I8" i="119"/>
  <c r="E36" i="119"/>
  <c r="F36" i="119"/>
  <c r="G36" i="119"/>
  <c r="H36" i="119"/>
  <c r="I36" i="119"/>
  <c r="G19" i="117" s="1"/>
  <c r="F38" i="119"/>
  <c r="F2" i="119" s="1"/>
  <c r="E56" i="119"/>
  <c r="F56" i="119"/>
  <c r="G56" i="119"/>
  <c r="H56" i="119"/>
  <c r="I56" i="119"/>
  <c r="E73" i="119"/>
  <c r="F73" i="119"/>
  <c r="G73" i="119"/>
  <c r="H73" i="119"/>
  <c r="I73" i="119"/>
  <c r="E88" i="119"/>
  <c r="F88" i="119"/>
  <c r="G88" i="119"/>
  <c r="H88" i="119"/>
  <c r="I88" i="119"/>
  <c r="E103" i="119"/>
  <c r="F103" i="119"/>
  <c r="G103" i="119"/>
  <c r="H103" i="119"/>
  <c r="I103" i="119"/>
  <c r="E121" i="119"/>
  <c r="F121" i="119"/>
  <c r="G121" i="119"/>
  <c r="H121" i="119"/>
  <c r="I121" i="119"/>
  <c r="E136" i="119"/>
  <c r="F136" i="119"/>
  <c r="G136" i="119"/>
  <c r="H136" i="119"/>
  <c r="I136" i="119"/>
  <c r="E151" i="119"/>
  <c r="F151" i="119"/>
  <c r="G151" i="119"/>
  <c r="H151" i="119"/>
  <c r="I151" i="119"/>
  <c r="E169" i="119"/>
  <c r="F169" i="119"/>
  <c r="G169" i="119"/>
  <c r="H169" i="119"/>
  <c r="I169" i="119"/>
  <c r="E184" i="119"/>
  <c r="F184" i="119"/>
  <c r="G184" i="119"/>
  <c r="H184" i="119"/>
  <c r="I184" i="119"/>
  <c r="E199" i="119"/>
  <c r="E38" i="119" s="1"/>
  <c r="F1" i="119" s="1"/>
  <c r="F199" i="119"/>
  <c r="G199" i="119"/>
  <c r="H199" i="119"/>
  <c r="I199" i="119"/>
  <c r="I38" i="119" s="1"/>
  <c r="A200" i="119" s="1"/>
  <c r="A1" i="118"/>
  <c r="A2" i="118"/>
  <c r="G6" i="118"/>
  <c r="H6" i="118"/>
  <c r="I6" i="118"/>
  <c r="B10" i="118"/>
  <c r="B11" i="118"/>
  <c r="B12" i="118"/>
  <c r="G17" i="118"/>
  <c r="H17" i="118"/>
  <c r="I17" i="118"/>
  <c r="G22" i="118"/>
  <c r="H22" i="118"/>
  <c r="I22" i="118"/>
  <c r="G41" i="118"/>
  <c r="H41" i="118"/>
  <c r="I41" i="118"/>
  <c r="G55" i="118"/>
  <c r="H55" i="118"/>
  <c r="I55" i="118"/>
  <c r="G94" i="118"/>
  <c r="H94" i="118"/>
  <c r="I94" i="118"/>
  <c r="G103" i="118"/>
  <c r="H103" i="118"/>
  <c r="I103" i="118"/>
  <c r="A1" i="117"/>
  <c r="A2" i="117"/>
  <c r="A3" i="117"/>
  <c r="A5" i="117"/>
  <c r="A9" i="117"/>
  <c r="A13" i="117"/>
  <c r="G13" i="117"/>
  <c r="A15" i="117"/>
  <c r="A19" i="117"/>
  <c r="A21" i="117"/>
  <c r="A25" i="117"/>
  <c r="A30" i="117"/>
  <c r="A32" i="117"/>
  <c r="A34" i="117"/>
  <c r="G34" i="117"/>
  <c r="G39" i="117"/>
  <c r="A41" i="117"/>
  <c r="A1" i="122"/>
  <c r="A2" i="122"/>
  <c r="A3" i="122"/>
  <c r="E8" i="122"/>
  <c r="F8" i="122"/>
  <c r="G8" i="122"/>
  <c r="H8" i="122"/>
  <c r="I8" i="122"/>
  <c r="E36" i="122"/>
  <c r="F36" i="122"/>
  <c r="G36" i="122"/>
  <c r="H36" i="122"/>
  <c r="I36" i="122"/>
  <c r="G19" i="120" s="1"/>
  <c r="E56" i="122"/>
  <c r="F56" i="122"/>
  <c r="G56" i="122"/>
  <c r="H56" i="122"/>
  <c r="I56" i="122"/>
  <c r="E73" i="122"/>
  <c r="F73" i="122"/>
  <c r="G73" i="122"/>
  <c r="H73" i="122"/>
  <c r="I73" i="122"/>
  <c r="E88" i="122"/>
  <c r="F88" i="122"/>
  <c r="G88" i="122"/>
  <c r="H88" i="122"/>
  <c r="I88" i="122"/>
  <c r="E103" i="122"/>
  <c r="F103" i="122"/>
  <c r="G103" i="122"/>
  <c r="H103" i="122"/>
  <c r="I103" i="122"/>
  <c r="E121" i="122"/>
  <c r="F121" i="122"/>
  <c r="G121" i="122"/>
  <c r="H121" i="122"/>
  <c r="I121" i="122"/>
  <c r="E136" i="122"/>
  <c r="F136" i="122"/>
  <c r="G136" i="122"/>
  <c r="H136" i="122"/>
  <c r="I136" i="122"/>
  <c r="E151" i="122"/>
  <c r="F151" i="122"/>
  <c r="G151" i="122"/>
  <c r="H151" i="122"/>
  <c r="I151" i="122"/>
  <c r="E169" i="122"/>
  <c r="F169" i="122"/>
  <c r="G169" i="122"/>
  <c r="H169" i="122"/>
  <c r="I169" i="122"/>
  <c r="E184" i="122"/>
  <c r="F184" i="122"/>
  <c r="G184" i="122"/>
  <c r="H184" i="122"/>
  <c r="I184" i="122"/>
  <c r="E199" i="122"/>
  <c r="F199" i="122"/>
  <c r="G199" i="122"/>
  <c r="H199" i="122"/>
  <c r="I199" i="122"/>
  <c r="A1" i="121"/>
  <c r="A2" i="121"/>
  <c r="G6" i="121"/>
  <c r="H6" i="121"/>
  <c r="I6" i="121"/>
  <c r="B10" i="121"/>
  <c r="B11" i="121"/>
  <c r="B12" i="121"/>
  <c r="G17" i="121"/>
  <c r="H17" i="121"/>
  <c r="I17" i="121"/>
  <c r="G22" i="121"/>
  <c r="H22" i="121"/>
  <c r="I22" i="121"/>
  <c r="G41" i="121"/>
  <c r="H41" i="121"/>
  <c r="I41" i="121"/>
  <c r="G55" i="121"/>
  <c r="H55" i="121"/>
  <c r="I55" i="121"/>
  <c r="G94" i="121"/>
  <c r="H94" i="121"/>
  <c r="I94" i="121"/>
  <c r="G103" i="121"/>
  <c r="G105" i="121" s="1"/>
  <c r="H103" i="121"/>
  <c r="I103" i="121"/>
  <c r="I105" i="121" s="1"/>
  <c r="G15" i="120" s="1"/>
  <c r="G17" i="120" s="1"/>
  <c r="G21" i="120" s="1"/>
  <c r="G26" i="120" s="1"/>
  <c r="A1" i="120"/>
  <c r="A2" i="120"/>
  <c r="A3" i="120"/>
  <c r="A5" i="120"/>
  <c r="A9" i="120"/>
  <c r="A13" i="120"/>
  <c r="G13" i="120"/>
  <c r="A15" i="120"/>
  <c r="A19" i="120"/>
  <c r="A21" i="120"/>
  <c r="A25" i="120"/>
  <c r="A30" i="120"/>
  <c r="A32" i="120"/>
  <c r="A34" i="120"/>
  <c r="G34" i="120"/>
  <c r="G39" i="120"/>
  <c r="A41" i="120"/>
  <c r="A1" i="29"/>
  <c r="A2" i="29"/>
  <c r="A3" i="29"/>
  <c r="E8" i="29"/>
  <c r="F8" i="29"/>
  <c r="G8" i="29"/>
  <c r="H8" i="29"/>
  <c r="I8" i="29"/>
  <c r="E36" i="29"/>
  <c r="F36" i="29"/>
  <c r="G36" i="29"/>
  <c r="H36" i="29"/>
  <c r="I36" i="29"/>
  <c r="G19" i="27" s="1"/>
  <c r="F38" i="29"/>
  <c r="F2" i="29" s="1"/>
  <c r="E56" i="29"/>
  <c r="F56" i="29"/>
  <c r="G56" i="29"/>
  <c r="H56" i="29"/>
  <c r="I56" i="29"/>
  <c r="E73" i="29"/>
  <c r="F73" i="29"/>
  <c r="G73" i="29"/>
  <c r="H73" i="29"/>
  <c r="I73" i="29"/>
  <c r="E88" i="29"/>
  <c r="F88" i="29"/>
  <c r="G88" i="29"/>
  <c r="H88" i="29"/>
  <c r="I88" i="29"/>
  <c r="E103" i="29"/>
  <c r="F103" i="29"/>
  <c r="G103" i="29"/>
  <c r="H103" i="29"/>
  <c r="I103" i="29"/>
  <c r="E121" i="29"/>
  <c r="F121" i="29"/>
  <c r="G121" i="29"/>
  <c r="H121" i="29"/>
  <c r="I121" i="29"/>
  <c r="E136" i="29"/>
  <c r="F136" i="29"/>
  <c r="G136" i="29"/>
  <c r="H136" i="29"/>
  <c r="I136" i="29"/>
  <c r="E151" i="29"/>
  <c r="F151" i="29"/>
  <c r="G151" i="29"/>
  <c r="H151" i="29"/>
  <c r="I151" i="29"/>
  <c r="E169" i="29"/>
  <c r="F169" i="29"/>
  <c r="G169" i="29"/>
  <c r="H169" i="29"/>
  <c r="I169" i="29"/>
  <c r="E184" i="29"/>
  <c r="F184" i="29"/>
  <c r="G184" i="29"/>
  <c r="H184" i="29"/>
  <c r="I184" i="29"/>
  <c r="E199" i="29"/>
  <c r="F199" i="29"/>
  <c r="G199" i="29"/>
  <c r="G38" i="29" s="1"/>
  <c r="H199" i="29"/>
  <c r="I199" i="29"/>
  <c r="I38" i="29" s="1"/>
  <c r="A1" i="28"/>
  <c r="A2" i="28"/>
  <c r="G6" i="28"/>
  <c r="H6" i="28"/>
  <c r="I6" i="28"/>
  <c r="B10" i="28"/>
  <c r="B11" i="28"/>
  <c r="B12" i="28"/>
  <c r="G17" i="28"/>
  <c r="H17" i="28"/>
  <c r="I17" i="28"/>
  <c r="G22" i="28"/>
  <c r="H22" i="28"/>
  <c r="I22" i="28"/>
  <c r="G41" i="28"/>
  <c r="H41" i="28"/>
  <c r="I41" i="28"/>
  <c r="G55" i="28"/>
  <c r="H55" i="28"/>
  <c r="I55" i="28"/>
  <c r="G94" i="28"/>
  <c r="H94" i="28"/>
  <c r="I94" i="28"/>
  <c r="G103" i="28"/>
  <c r="H103" i="28"/>
  <c r="H105" i="28" s="1"/>
  <c r="G32" i="27" s="1"/>
  <c r="G41" i="27" s="1"/>
  <c r="I103" i="28"/>
  <c r="A1" i="27"/>
  <c r="A2" i="27"/>
  <c r="A3" i="27"/>
  <c r="A5" i="27"/>
  <c r="A9" i="27"/>
  <c r="A13" i="27"/>
  <c r="G13" i="27"/>
  <c r="A15" i="27"/>
  <c r="A19" i="27"/>
  <c r="A21" i="27"/>
  <c r="A25" i="27"/>
  <c r="A30" i="27"/>
  <c r="A32" i="27"/>
  <c r="A34" i="27"/>
  <c r="G34" i="27"/>
  <c r="G39" i="27"/>
  <c r="A41" i="27"/>
  <c r="D42" i="27"/>
  <c r="A1" i="32"/>
  <c r="A2" i="32"/>
  <c r="A3" i="32"/>
  <c r="E8" i="32"/>
  <c r="F8" i="32"/>
  <c r="G8" i="32"/>
  <c r="H8" i="32"/>
  <c r="I8" i="32"/>
  <c r="E36" i="32"/>
  <c r="F36" i="32"/>
  <c r="G36" i="32"/>
  <c r="H36" i="32"/>
  <c r="I36" i="32"/>
  <c r="E56" i="32"/>
  <c r="F56" i="32"/>
  <c r="G56" i="32"/>
  <c r="H56" i="32"/>
  <c r="I56" i="32"/>
  <c r="E73" i="32"/>
  <c r="F73" i="32"/>
  <c r="G73" i="32"/>
  <c r="H73" i="32"/>
  <c r="I73" i="32"/>
  <c r="E88" i="32"/>
  <c r="F88" i="32"/>
  <c r="G88" i="32"/>
  <c r="H88" i="32"/>
  <c r="I88" i="32"/>
  <c r="E103" i="32"/>
  <c r="F103" i="32"/>
  <c r="G103" i="32"/>
  <c r="H103" i="32"/>
  <c r="I103" i="32"/>
  <c r="E121" i="32"/>
  <c r="F121" i="32"/>
  <c r="G121" i="32"/>
  <c r="H121" i="32"/>
  <c r="I121" i="32"/>
  <c r="E136" i="32"/>
  <c r="F136" i="32"/>
  <c r="G136" i="32"/>
  <c r="H136" i="32"/>
  <c r="I136" i="32"/>
  <c r="E151" i="32"/>
  <c r="F151" i="32"/>
  <c r="G151" i="32"/>
  <c r="H151" i="32"/>
  <c r="I151" i="32"/>
  <c r="E169" i="32"/>
  <c r="F169" i="32"/>
  <c r="F38" i="32" s="1"/>
  <c r="F2" i="32" s="1"/>
  <c r="G169" i="32"/>
  <c r="H169" i="32"/>
  <c r="I169" i="32"/>
  <c r="E184" i="32"/>
  <c r="F184" i="32"/>
  <c r="G184" i="32"/>
  <c r="H184" i="32"/>
  <c r="I184" i="32"/>
  <c r="E199" i="32"/>
  <c r="F199" i="32"/>
  <c r="G199" i="32"/>
  <c r="H199" i="32"/>
  <c r="I199" i="32"/>
  <c r="A1" i="31"/>
  <c r="A2" i="31"/>
  <c r="G6" i="31"/>
  <c r="H6" i="31"/>
  <c r="I6" i="31"/>
  <c r="B10" i="31"/>
  <c r="B11" i="31"/>
  <c r="B12" i="31"/>
  <c r="G17" i="31"/>
  <c r="H17" i="31"/>
  <c r="I17" i="31"/>
  <c r="G22" i="31"/>
  <c r="H22" i="31"/>
  <c r="I22" i="31"/>
  <c r="G41" i="31"/>
  <c r="H41" i="31"/>
  <c r="I41" i="31"/>
  <c r="G55" i="31"/>
  <c r="H55" i="31"/>
  <c r="I55" i="31"/>
  <c r="G94" i="31"/>
  <c r="H94" i="31"/>
  <c r="I94" i="31"/>
  <c r="G103" i="31"/>
  <c r="H103" i="31"/>
  <c r="I103" i="31"/>
  <c r="I105" i="31" s="1"/>
  <c r="G15" i="30" s="1"/>
  <c r="G17" i="30" s="1"/>
  <c r="A1" i="30"/>
  <c r="A2" i="30"/>
  <c r="A3" i="30"/>
  <c r="A5" i="30"/>
  <c r="A9" i="30"/>
  <c r="A13" i="30"/>
  <c r="G13" i="30"/>
  <c r="A15" i="30"/>
  <c r="A19" i="30"/>
  <c r="A21" i="30"/>
  <c r="A25" i="30"/>
  <c r="A30" i="30"/>
  <c r="A32" i="30"/>
  <c r="A34" i="30"/>
  <c r="G34" i="30"/>
  <c r="G39" i="30"/>
  <c r="A41" i="30"/>
  <c r="A1" i="35"/>
  <c r="A2" i="35"/>
  <c r="A3" i="35"/>
  <c r="E8" i="35"/>
  <c r="F8" i="35"/>
  <c r="G8" i="35"/>
  <c r="H8" i="35"/>
  <c r="I8" i="35"/>
  <c r="E36" i="35"/>
  <c r="F36" i="35"/>
  <c r="G36" i="35"/>
  <c r="H36" i="35"/>
  <c r="I36" i="35"/>
  <c r="E56" i="35"/>
  <c r="F56" i="35"/>
  <c r="G56" i="35"/>
  <c r="H56" i="35"/>
  <c r="I56" i="35"/>
  <c r="E73" i="35"/>
  <c r="F73" i="35"/>
  <c r="G73" i="35"/>
  <c r="H73" i="35"/>
  <c r="I73" i="35"/>
  <c r="E88" i="35"/>
  <c r="F88" i="35"/>
  <c r="G88" i="35"/>
  <c r="H88" i="35"/>
  <c r="I88" i="35"/>
  <c r="E103" i="35"/>
  <c r="F103" i="35"/>
  <c r="G103" i="35"/>
  <c r="H103" i="35"/>
  <c r="I103" i="35"/>
  <c r="E121" i="35"/>
  <c r="F121" i="35"/>
  <c r="G121" i="35"/>
  <c r="H121" i="35"/>
  <c r="I121" i="35"/>
  <c r="E136" i="35"/>
  <c r="F136" i="35"/>
  <c r="G136" i="35"/>
  <c r="H136" i="35"/>
  <c r="I136" i="35"/>
  <c r="E151" i="35"/>
  <c r="F151" i="35"/>
  <c r="G151" i="35"/>
  <c r="H151" i="35"/>
  <c r="I151" i="35"/>
  <c r="E169" i="35"/>
  <c r="F169" i="35"/>
  <c r="G169" i="35"/>
  <c r="H169" i="35"/>
  <c r="I169" i="35"/>
  <c r="E184" i="35"/>
  <c r="F184" i="35"/>
  <c r="G184" i="35"/>
  <c r="H184" i="35"/>
  <c r="I184" i="35"/>
  <c r="E199" i="35"/>
  <c r="F199" i="35"/>
  <c r="G199" i="35"/>
  <c r="H199" i="35"/>
  <c r="H38" i="35" s="1"/>
  <c r="I199" i="35"/>
  <c r="A1" i="34"/>
  <c r="A2" i="34"/>
  <c r="G6" i="34"/>
  <c r="H6" i="34"/>
  <c r="I6" i="34"/>
  <c r="B10" i="34"/>
  <c r="B11" i="34"/>
  <c r="B12" i="34"/>
  <c r="G17" i="34"/>
  <c r="H17" i="34"/>
  <c r="I17" i="34"/>
  <c r="G22" i="34"/>
  <c r="H22" i="34"/>
  <c r="I22" i="34"/>
  <c r="G41" i="34"/>
  <c r="H41" i="34"/>
  <c r="I41" i="34"/>
  <c r="G55" i="34"/>
  <c r="H55" i="34"/>
  <c r="I55" i="34"/>
  <c r="G94" i="34"/>
  <c r="H94" i="34"/>
  <c r="H105" i="34" s="1"/>
  <c r="G32" i="33" s="1"/>
  <c r="G41" i="33" s="1"/>
  <c r="D42" i="33" s="1"/>
  <c r="I94" i="34"/>
  <c r="G103" i="34"/>
  <c r="G105" i="34" s="1"/>
  <c r="H103" i="34"/>
  <c r="I103" i="34"/>
  <c r="A1" i="33"/>
  <c r="A2" i="33"/>
  <c r="A3" i="33"/>
  <c r="A5" i="33"/>
  <c r="A9" i="33"/>
  <c r="A13" i="33"/>
  <c r="G13" i="33"/>
  <c r="A15" i="33"/>
  <c r="A19" i="33"/>
  <c r="G19" i="33"/>
  <c r="A21" i="33"/>
  <c r="A25" i="33"/>
  <c r="A30" i="33"/>
  <c r="A32" i="33"/>
  <c r="A34" i="33"/>
  <c r="G34" i="33"/>
  <c r="G39" i="33"/>
  <c r="A41" i="33"/>
  <c r="A1" i="38"/>
  <c r="A2" i="38"/>
  <c r="A3" i="38"/>
  <c r="E8" i="38"/>
  <c r="F8" i="38"/>
  <c r="G8" i="38"/>
  <c r="H8" i="38"/>
  <c r="I8" i="38"/>
  <c r="E36" i="38"/>
  <c r="F36" i="38"/>
  <c r="G36" i="38"/>
  <c r="H36" i="38"/>
  <c r="I36" i="38"/>
  <c r="G19" i="36" s="1"/>
  <c r="E56" i="38"/>
  <c r="F56" i="38"/>
  <c r="G56" i="38"/>
  <c r="H56" i="38"/>
  <c r="I56" i="38"/>
  <c r="E73" i="38"/>
  <c r="F73" i="38"/>
  <c r="G73" i="38"/>
  <c r="H73" i="38"/>
  <c r="I73" i="38"/>
  <c r="E88" i="38"/>
  <c r="F88" i="38"/>
  <c r="G88" i="38"/>
  <c r="H88" i="38"/>
  <c r="I88" i="38"/>
  <c r="E103" i="38"/>
  <c r="F103" i="38"/>
  <c r="G103" i="38"/>
  <c r="H103" i="38"/>
  <c r="I103" i="38"/>
  <c r="E121" i="38"/>
  <c r="F121" i="38"/>
  <c r="G121" i="38"/>
  <c r="H121" i="38"/>
  <c r="I121" i="38"/>
  <c r="E136" i="38"/>
  <c r="F136" i="38"/>
  <c r="G136" i="38"/>
  <c r="H136" i="38"/>
  <c r="I136" i="38"/>
  <c r="E151" i="38"/>
  <c r="F151" i="38"/>
  <c r="G151" i="38"/>
  <c r="H151" i="38"/>
  <c r="I151" i="38"/>
  <c r="E169" i="38"/>
  <c r="F169" i="38"/>
  <c r="G169" i="38"/>
  <c r="H169" i="38"/>
  <c r="I169" i="38"/>
  <c r="E184" i="38"/>
  <c r="F184" i="38"/>
  <c r="G184" i="38"/>
  <c r="G38" i="38" s="1"/>
  <c r="H184" i="38"/>
  <c r="I184" i="38"/>
  <c r="E199" i="38"/>
  <c r="F199" i="38"/>
  <c r="G199" i="38"/>
  <c r="H199" i="38"/>
  <c r="I199" i="38"/>
  <c r="A1" i="37"/>
  <c r="A2" i="37"/>
  <c r="G6" i="37"/>
  <c r="H6" i="37"/>
  <c r="I6" i="37"/>
  <c r="B10" i="37"/>
  <c r="B11" i="37"/>
  <c r="B12" i="37"/>
  <c r="G17" i="37"/>
  <c r="H17" i="37"/>
  <c r="I17" i="37"/>
  <c r="G22" i="37"/>
  <c r="H22" i="37"/>
  <c r="I22" i="37"/>
  <c r="O12" i="7" s="1"/>
  <c r="O18" i="7" s="1"/>
  <c r="O20" i="7" s="1"/>
  <c r="G41" i="37"/>
  <c r="H41" i="37"/>
  <c r="I41" i="37"/>
  <c r="G55" i="37"/>
  <c r="H55" i="37"/>
  <c r="I55" i="37"/>
  <c r="G94" i="37"/>
  <c r="H94" i="37"/>
  <c r="I94" i="37"/>
  <c r="G103" i="37"/>
  <c r="G105" i="37" s="1"/>
  <c r="H103" i="37"/>
  <c r="I103" i="37"/>
  <c r="I105" i="37" s="1"/>
  <c r="G15" i="36" s="1"/>
  <c r="G17" i="36" s="1"/>
  <c r="G21" i="36" s="1"/>
  <c r="G26" i="36" s="1"/>
  <c r="A1" i="36"/>
  <c r="A2" i="36"/>
  <c r="A3" i="36"/>
  <c r="A5" i="36"/>
  <c r="A9" i="36"/>
  <c r="A13" i="36"/>
  <c r="G13" i="36"/>
  <c r="A15" i="36"/>
  <c r="A19" i="36"/>
  <c r="A21" i="36"/>
  <c r="A25" i="36"/>
  <c r="A30" i="36"/>
  <c r="A32" i="36"/>
  <c r="A34" i="36"/>
  <c r="G34" i="36"/>
  <c r="G39" i="36"/>
  <c r="A41" i="36"/>
  <c r="A1" i="41"/>
  <c r="A2" i="41"/>
  <c r="A3" i="41"/>
  <c r="E8" i="41"/>
  <c r="F8" i="41"/>
  <c r="G8" i="41"/>
  <c r="H8" i="41"/>
  <c r="I8" i="41"/>
  <c r="E36" i="41"/>
  <c r="F36" i="41"/>
  <c r="G36" i="41"/>
  <c r="H36" i="41"/>
  <c r="I36" i="41"/>
  <c r="G19" i="39" s="1"/>
  <c r="E56" i="41"/>
  <c r="F56" i="41"/>
  <c r="G56" i="41"/>
  <c r="H56" i="41"/>
  <c r="I56" i="41"/>
  <c r="E73" i="41"/>
  <c r="F73" i="41"/>
  <c r="G73" i="41"/>
  <c r="H73" i="41"/>
  <c r="I73" i="41"/>
  <c r="E88" i="41"/>
  <c r="F88" i="41"/>
  <c r="G88" i="41"/>
  <c r="H88" i="41"/>
  <c r="I88" i="41"/>
  <c r="E103" i="41"/>
  <c r="F103" i="41"/>
  <c r="G103" i="41"/>
  <c r="H103" i="41"/>
  <c r="I103" i="41"/>
  <c r="E121" i="41"/>
  <c r="F121" i="41"/>
  <c r="G121" i="41"/>
  <c r="H121" i="41"/>
  <c r="I121" i="41"/>
  <c r="E136" i="41"/>
  <c r="F136" i="41"/>
  <c r="G136" i="41"/>
  <c r="H136" i="41"/>
  <c r="I136" i="41"/>
  <c r="E151" i="41"/>
  <c r="F151" i="41"/>
  <c r="G151" i="41"/>
  <c r="H151" i="41"/>
  <c r="I151" i="41"/>
  <c r="E169" i="41"/>
  <c r="F169" i="41"/>
  <c r="G169" i="41"/>
  <c r="H169" i="41"/>
  <c r="I169" i="41"/>
  <c r="E184" i="41"/>
  <c r="F184" i="41"/>
  <c r="G184" i="41"/>
  <c r="H184" i="41"/>
  <c r="I184" i="41"/>
  <c r="E199" i="41"/>
  <c r="F199" i="41"/>
  <c r="G199" i="41"/>
  <c r="H199" i="41"/>
  <c r="H38" i="41" s="1"/>
  <c r="I199" i="41"/>
  <c r="A1" i="40"/>
  <c r="A2" i="40"/>
  <c r="G6" i="40"/>
  <c r="H6" i="40"/>
  <c r="I6" i="40"/>
  <c r="B10" i="40"/>
  <c r="B11" i="40"/>
  <c r="B12" i="40"/>
  <c r="G17" i="40"/>
  <c r="H17" i="40"/>
  <c r="I17" i="40"/>
  <c r="G22" i="40"/>
  <c r="H22" i="40"/>
  <c r="I22" i="40"/>
  <c r="P12" i="7" s="1"/>
  <c r="G41" i="40"/>
  <c r="H41" i="40"/>
  <c r="I41" i="40"/>
  <c r="G55" i="40"/>
  <c r="H55" i="40"/>
  <c r="I55" i="40"/>
  <c r="G94" i="40"/>
  <c r="H94" i="40"/>
  <c r="H105" i="40" s="1"/>
  <c r="G32" i="39" s="1"/>
  <c r="G41" i="39" s="1"/>
  <c r="D42" i="39" s="1"/>
  <c r="I94" i="40"/>
  <c r="G103" i="40"/>
  <c r="G105" i="40" s="1"/>
  <c r="H103" i="40"/>
  <c r="I103" i="40"/>
  <c r="A1" i="39"/>
  <c r="A2" i="39"/>
  <c r="A3" i="39"/>
  <c r="A5" i="39"/>
  <c r="A9" i="39"/>
  <c r="A13" i="39"/>
  <c r="G13" i="39"/>
  <c r="A15" i="39"/>
  <c r="A19" i="39"/>
  <c r="A21" i="39"/>
  <c r="A25" i="39"/>
  <c r="A30" i="39"/>
  <c r="A32" i="39"/>
  <c r="A34" i="39"/>
  <c r="G34" i="39"/>
  <c r="G39" i="39"/>
  <c r="A41" i="39"/>
  <c r="A1" i="44"/>
  <c r="A2" i="44"/>
  <c r="A3" i="44"/>
  <c r="E8" i="44"/>
  <c r="F8" i="44"/>
  <c r="G8" i="44"/>
  <c r="H8" i="44"/>
  <c r="I8" i="44"/>
  <c r="E36" i="44"/>
  <c r="F36" i="44"/>
  <c r="G36" i="44"/>
  <c r="H36" i="44"/>
  <c r="I36" i="44"/>
  <c r="E56" i="44"/>
  <c r="F56" i="44"/>
  <c r="G56" i="44"/>
  <c r="H56" i="44"/>
  <c r="I56" i="44"/>
  <c r="E73" i="44"/>
  <c r="F73" i="44"/>
  <c r="G73" i="44"/>
  <c r="H73" i="44"/>
  <c r="I73" i="44"/>
  <c r="E88" i="44"/>
  <c r="F88" i="44"/>
  <c r="G88" i="44"/>
  <c r="H88" i="44"/>
  <c r="I88" i="44"/>
  <c r="E103" i="44"/>
  <c r="F103" i="44"/>
  <c r="G103" i="44"/>
  <c r="H103" i="44"/>
  <c r="I103" i="44"/>
  <c r="E121" i="44"/>
  <c r="F121" i="44"/>
  <c r="G121" i="44"/>
  <c r="H121" i="44"/>
  <c r="I121" i="44"/>
  <c r="E136" i="44"/>
  <c r="F136" i="44"/>
  <c r="G136" i="44"/>
  <c r="H136" i="44"/>
  <c r="I136" i="44"/>
  <c r="E151" i="44"/>
  <c r="F151" i="44"/>
  <c r="G151" i="44"/>
  <c r="H151" i="44"/>
  <c r="I151" i="44"/>
  <c r="E169" i="44"/>
  <c r="F169" i="44"/>
  <c r="F38" i="44" s="1"/>
  <c r="F2" i="44" s="1"/>
  <c r="G169" i="44"/>
  <c r="H169" i="44"/>
  <c r="I169" i="44"/>
  <c r="E184" i="44"/>
  <c r="F184" i="44"/>
  <c r="G184" i="44"/>
  <c r="H184" i="44"/>
  <c r="I184" i="44"/>
  <c r="E199" i="44"/>
  <c r="F199" i="44"/>
  <c r="G199" i="44"/>
  <c r="H199" i="44"/>
  <c r="H38" i="44" s="1"/>
  <c r="I199" i="44"/>
  <c r="A1" i="43"/>
  <c r="A2" i="43"/>
  <c r="G6" i="43"/>
  <c r="H6" i="43"/>
  <c r="I6" i="43"/>
  <c r="B10" i="43"/>
  <c r="B11" i="43"/>
  <c r="B12" i="43"/>
  <c r="G17" i="43"/>
  <c r="H17" i="43"/>
  <c r="I17" i="43"/>
  <c r="G22" i="43"/>
  <c r="H22" i="43"/>
  <c r="I22" i="43"/>
  <c r="Q12" i="7" s="1"/>
  <c r="G41" i="43"/>
  <c r="H41" i="43"/>
  <c r="I41" i="43"/>
  <c r="G55" i="43"/>
  <c r="H55" i="43"/>
  <c r="I55" i="43"/>
  <c r="G94" i="43"/>
  <c r="H94" i="43"/>
  <c r="H105" i="43" s="1"/>
  <c r="G32" i="42" s="1"/>
  <c r="G41" i="42" s="1"/>
  <c r="D42" i="42" s="1"/>
  <c r="I94" i="43"/>
  <c r="G103" i="43"/>
  <c r="H103" i="43"/>
  <c r="I103" i="43"/>
  <c r="A1" i="42"/>
  <c r="A2" i="42"/>
  <c r="A3" i="42"/>
  <c r="A5" i="42"/>
  <c r="A9" i="42"/>
  <c r="A13" i="42"/>
  <c r="G13" i="42"/>
  <c r="Q8" i="7" s="1"/>
  <c r="A15" i="42"/>
  <c r="A19" i="42"/>
  <c r="A21" i="42"/>
  <c r="A25" i="42"/>
  <c r="A30" i="42"/>
  <c r="A32" i="42"/>
  <c r="A34" i="42"/>
  <c r="G34" i="42"/>
  <c r="G39" i="42"/>
  <c r="A41" i="42"/>
  <c r="A1" i="7"/>
  <c r="A2" i="7"/>
  <c r="A8" i="7"/>
  <c r="I8" i="7"/>
  <c r="J8" i="7"/>
  <c r="K8" i="7"/>
  <c r="L8" i="7"/>
  <c r="M8" i="7"/>
  <c r="N8" i="7"/>
  <c r="O8" i="7"/>
  <c r="P8" i="7"/>
  <c r="R8" i="7"/>
  <c r="S8" i="7"/>
  <c r="T8" i="7"/>
  <c r="U8" i="7"/>
  <c r="V8" i="7"/>
  <c r="W8" i="7"/>
  <c r="X8" i="7"/>
  <c r="Y8" i="7"/>
  <c r="Z8" i="7"/>
  <c r="AA8" i="7"/>
  <c r="AB8" i="7"/>
  <c r="AC8" i="7"/>
  <c r="AD8" i="7"/>
  <c r="AE8" i="7"/>
  <c r="AF8" i="7"/>
  <c r="AG8" i="7"/>
  <c r="AH8" i="7"/>
  <c r="AH20" i="7" s="1"/>
  <c r="AI8" i="7"/>
  <c r="AJ8" i="7"/>
  <c r="AK8" i="7"/>
  <c r="AL8" i="7"/>
  <c r="AM8" i="7"/>
  <c r="AN8" i="7"/>
  <c r="AO8" i="7"/>
  <c r="AP8" i="7"/>
  <c r="AQ8" i="7"/>
  <c r="A10" i="7"/>
  <c r="I11" i="7"/>
  <c r="J11" i="7"/>
  <c r="K11" i="7"/>
  <c r="L11" i="7"/>
  <c r="M11" i="7"/>
  <c r="N11" i="7"/>
  <c r="O11" i="7"/>
  <c r="P11" i="7"/>
  <c r="Q11" i="7"/>
  <c r="R11" i="7"/>
  <c r="S11" i="7"/>
  <c r="T11" i="7"/>
  <c r="U11" i="7"/>
  <c r="V11" i="7"/>
  <c r="W11" i="7"/>
  <c r="X11" i="7"/>
  <c r="Y11" i="7"/>
  <c r="Z11" i="7"/>
  <c r="AA11" i="7"/>
  <c r="AB11" i="7"/>
  <c r="AC11" i="7"/>
  <c r="AD11" i="7"/>
  <c r="AE11" i="7"/>
  <c r="AF11" i="7"/>
  <c r="AG11" i="7"/>
  <c r="AH11" i="7"/>
  <c r="AI11" i="7"/>
  <c r="AJ11" i="7"/>
  <c r="AK11" i="7"/>
  <c r="AL11" i="7"/>
  <c r="AM11" i="7"/>
  <c r="AN11" i="7"/>
  <c r="AO11" i="7"/>
  <c r="AP11" i="7"/>
  <c r="AQ11" i="7"/>
  <c r="I12" i="7"/>
  <c r="J12" i="7"/>
  <c r="K12" i="7"/>
  <c r="L12" i="7"/>
  <c r="M12" i="7"/>
  <c r="N12" i="7"/>
  <c r="R12" i="7"/>
  <c r="S12" i="7"/>
  <c r="T12" i="7"/>
  <c r="U12" i="7"/>
  <c r="V12" i="7"/>
  <c r="W12" i="7"/>
  <c r="X12" i="7"/>
  <c r="Y12" i="7"/>
  <c r="Z12" i="7"/>
  <c r="AA12" i="7"/>
  <c r="AB12" i="7"/>
  <c r="AC12" i="7"/>
  <c r="AD12" i="7"/>
  <c r="AE12" i="7"/>
  <c r="AF12" i="7"/>
  <c r="AG12" i="7"/>
  <c r="AH12" i="7"/>
  <c r="AI12" i="7"/>
  <c r="AJ12" i="7"/>
  <c r="AK12" i="7"/>
  <c r="AL12" i="7"/>
  <c r="AM12" i="7"/>
  <c r="AN12" i="7"/>
  <c r="AO12" i="7"/>
  <c r="AP12" i="7"/>
  <c r="AQ12" i="7"/>
  <c r="I13" i="7"/>
  <c r="J13" i="7"/>
  <c r="K13" i="7"/>
  <c r="L13" i="7"/>
  <c r="M13" i="7"/>
  <c r="N13" i="7"/>
  <c r="O13" i="7"/>
  <c r="P13" i="7"/>
  <c r="Q13" i="7"/>
  <c r="R13" i="7"/>
  <c r="S13" i="7"/>
  <c r="T13" i="7"/>
  <c r="U13" i="7"/>
  <c r="V13" i="7"/>
  <c r="W13" i="7"/>
  <c r="X13" i="7"/>
  <c r="Y13" i="7"/>
  <c r="Z13" i="7"/>
  <c r="AA13" i="7"/>
  <c r="AB13" i="7"/>
  <c r="AC13" i="7"/>
  <c r="AD13" i="7"/>
  <c r="AE13" i="7"/>
  <c r="AF13" i="7"/>
  <c r="AG13" i="7"/>
  <c r="AH13" i="7"/>
  <c r="AI13" i="7"/>
  <c r="AJ13" i="7"/>
  <c r="AK13" i="7"/>
  <c r="AL13" i="7"/>
  <c r="AM13" i="7"/>
  <c r="AN13" i="7"/>
  <c r="AO13" i="7"/>
  <c r="AP13" i="7"/>
  <c r="AQ13" i="7"/>
  <c r="I14" i="7"/>
  <c r="J14" i="7"/>
  <c r="K14" i="7"/>
  <c r="L14" i="7"/>
  <c r="M14" i="7"/>
  <c r="N14" i="7"/>
  <c r="O14" i="7"/>
  <c r="P14" i="7"/>
  <c r="Q14" i="7"/>
  <c r="R14" i="7"/>
  <c r="S14" i="7"/>
  <c r="T14" i="7"/>
  <c r="U14" i="7"/>
  <c r="V14" i="7"/>
  <c r="W14" i="7"/>
  <c r="X14" i="7"/>
  <c r="Y14" i="7"/>
  <c r="Z14" i="7"/>
  <c r="AA14" i="7"/>
  <c r="AB14" i="7"/>
  <c r="AC14" i="7"/>
  <c r="AD14" i="7"/>
  <c r="AE14" i="7"/>
  <c r="AF14" i="7"/>
  <c r="AG14" i="7"/>
  <c r="AH14" i="7"/>
  <c r="AI14" i="7"/>
  <c r="AJ14" i="7"/>
  <c r="AK14" i="7"/>
  <c r="AL14" i="7"/>
  <c r="AM14" i="7"/>
  <c r="AN14" i="7"/>
  <c r="AO14" i="7"/>
  <c r="AP14" i="7"/>
  <c r="AQ14" i="7"/>
  <c r="F15" i="7"/>
  <c r="G15" i="7"/>
  <c r="H15" i="7"/>
  <c r="I15" i="7"/>
  <c r="J15" i="7"/>
  <c r="K15" i="7"/>
  <c r="L15" i="7"/>
  <c r="M15" i="7"/>
  <c r="E15" i="7" s="1"/>
  <c r="N15" i="7"/>
  <c r="O15" i="7"/>
  <c r="P15" i="7"/>
  <c r="Q15" i="7"/>
  <c r="R15" i="7"/>
  <c r="S15" i="7"/>
  <c r="T15" i="7"/>
  <c r="U15" i="7"/>
  <c r="V15" i="7"/>
  <c r="W15" i="7"/>
  <c r="X15" i="7"/>
  <c r="Y15" i="7"/>
  <c r="Z15" i="7"/>
  <c r="AA15" i="7"/>
  <c r="AB15" i="7"/>
  <c r="AC15" i="7"/>
  <c r="AD15" i="7"/>
  <c r="AE15" i="7"/>
  <c r="AF15" i="7"/>
  <c r="AG15" i="7"/>
  <c r="AH15" i="7"/>
  <c r="AI15" i="7"/>
  <c r="AJ15" i="7"/>
  <c r="AK15" i="7"/>
  <c r="AL15" i="7"/>
  <c r="AM15" i="7"/>
  <c r="AN15" i="7"/>
  <c r="AO15" i="7"/>
  <c r="AP15" i="7"/>
  <c r="AQ15" i="7"/>
  <c r="AR15" i="7"/>
  <c r="I16" i="7"/>
  <c r="J16" i="7"/>
  <c r="L16" i="7"/>
  <c r="M16" i="7"/>
  <c r="N16" i="7"/>
  <c r="O16" i="7"/>
  <c r="P16" i="7"/>
  <c r="Q16" i="7"/>
  <c r="R16" i="7"/>
  <c r="S16" i="7"/>
  <c r="T16" i="7"/>
  <c r="U16" i="7"/>
  <c r="V16" i="7"/>
  <c r="W16" i="7"/>
  <c r="X16" i="7"/>
  <c r="Y16" i="7"/>
  <c r="Z16" i="7"/>
  <c r="AA16" i="7"/>
  <c r="AB16" i="7"/>
  <c r="AC16" i="7"/>
  <c r="AD16" i="7"/>
  <c r="AE16" i="7"/>
  <c r="AF16" i="7"/>
  <c r="AG16" i="7"/>
  <c r="AH16" i="7"/>
  <c r="AI16" i="7"/>
  <c r="AJ16" i="7"/>
  <c r="AK16" i="7"/>
  <c r="AL16" i="7"/>
  <c r="AM16" i="7"/>
  <c r="AN16" i="7"/>
  <c r="AO16" i="7"/>
  <c r="AP16" i="7"/>
  <c r="AQ16" i="7"/>
  <c r="I17" i="7"/>
  <c r="J17" i="7"/>
  <c r="K17" i="7"/>
  <c r="L17" i="7"/>
  <c r="M17" i="7"/>
  <c r="N17" i="7"/>
  <c r="O17" i="7"/>
  <c r="P17" i="7"/>
  <c r="R17" i="7"/>
  <c r="S17" i="7"/>
  <c r="T17" i="7"/>
  <c r="U17" i="7"/>
  <c r="V17" i="7"/>
  <c r="W17" i="7"/>
  <c r="X17" i="7"/>
  <c r="Y17" i="7"/>
  <c r="Z17" i="7"/>
  <c r="AA17" i="7"/>
  <c r="AB17" i="7"/>
  <c r="AC17" i="7"/>
  <c r="AD17" i="7"/>
  <c r="AE17" i="7"/>
  <c r="AF17" i="7"/>
  <c r="AG17" i="7"/>
  <c r="AH17" i="7"/>
  <c r="AI17" i="7"/>
  <c r="AJ17" i="7"/>
  <c r="AK17" i="7"/>
  <c r="AL17" i="7"/>
  <c r="AM17" i="7"/>
  <c r="AN17" i="7"/>
  <c r="AO17" i="7"/>
  <c r="AP17" i="7"/>
  <c r="AQ17" i="7"/>
  <c r="I18" i="7"/>
  <c r="I20" i="7" s="1"/>
  <c r="I49" i="7" s="1"/>
  <c r="I53" i="7" s="1"/>
  <c r="M18" i="7"/>
  <c r="M20" i="7" s="1"/>
  <c r="M49" i="7" s="1"/>
  <c r="W18" i="7"/>
  <c r="W20" i="7" s="1"/>
  <c r="W49" i="7" s="1"/>
  <c r="W53" i="7" s="1"/>
  <c r="AA18" i="7"/>
  <c r="AA20" i="7" s="1"/>
  <c r="AA49" i="7" s="1"/>
  <c r="AA53" i="7" s="1"/>
  <c r="AC18" i="7"/>
  <c r="AC20" i="7" s="1"/>
  <c r="AC49" i="7" s="1"/>
  <c r="AD18" i="7"/>
  <c r="AG18" i="7"/>
  <c r="AG20" i="7" s="1"/>
  <c r="AG49" i="7" s="1"/>
  <c r="AG53" i="7" s="1"/>
  <c r="AH18" i="7"/>
  <c r="AI18" i="7"/>
  <c r="AI20" i="7" s="1"/>
  <c r="AJ18" i="7"/>
  <c r="AK18" i="7"/>
  <c r="AK20" i="7" s="1"/>
  <c r="AK49" i="7" s="1"/>
  <c r="AL18" i="7"/>
  <c r="AM18" i="7"/>
  <c r="AM20" i="7" s="1"/>
  <c r="AM49" i="7" s="1"/>
  <c r="AN18" i="7"/>
  <c r="AQ18" i="7"/>
  <c r="AQ20" i="7" s="1"/>
  <c r="AD20" i="7"/>
  <c r="AJ20" i="7"/>
  <c r="AL20" i="7"/>
  <c r="A22"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I24" i="7"/>
  <c r="J24" i="7"/>
  <c r="K24" i="7"/>
  <c r="L24" i="7"/>
  <c r="M24" i="7"/>
  <c r="N24" i="7"/>
  <c r="O24" i="7"/>
  <c r="P24" i="7"/>
  <c r="Q24" i="7"/>
  <c r="R24" i="7"/>
  <c r="R46" i="7" s="1"/>
  <c r="S24" i="7"/>
  <c r="T24" i="7"/>
  <c r="U24" i="7"/>
  <c r="V24" i="7"/>
  <c r="W24" i="7"/>
  <c r="X24" i="7"/>
  <c r="Y24" i="7"/>
  <c r="Z24" i="7"/>
  <c r="AA24" i="7"/>
  <c r="AB24" i="7"/>
  <c r="AC24" i="7"/>
  <c r="AD24" i="7"/>
  <c r="AE24" i="7"/>
  <c r="AF24" i="7"/>
  <c r="AG24" i="7"/>
  <c r="AH24" i="7"/>
  <c r="AI24" i="7"/>
  <c r="AJ24" i="7"/>
  <c r="AK24" i="7"/>
  <c r="AL24" i="7"/>
  <c r="AM24" i="7"/>
  <c r="AN24" i="7"/>
  <c r="AO24" i="7"/>
  <c r="AP24" i="7"/>
  <c r="AP46" i="7" s="1"/>
  <c r="AQ24" i="7"/>
  <c r="AR24"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AP25" i="7"/>
  <c r="AQ25" i="7"/>
  <c r="AR25" i="7"/>
  <c r="I26" i="7"/>
  <c r="J26" i="7"/>
  <c r="K26" i="7"/>
  <c r="L26" i="7"/>
  <c r="M26" i="7"/>
  <c r="N26" i="7"/>
  <c r="O26" i="7"/>
  <c r="P26" i="7"/>
  <c r="Q26" i="7"/>
  <c r="R26"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I28" i="7"/>
  <c r="J28" i="7"/>
  <c r="K28" i="7"/>
  <c r="L28" i="7"/>
  <c r="M28" i="7"/>
  <c r="N28" i="7"/>
  <c r="O28" i="7"/>
  <c r="P28" i="7"/>
  <c r="Q28" i="7"/>
  <c r="R28" i="7"/>
  <c r="S28" i="7"/>
  <c r="T28" i="7"/>
  <c r="U28" i="7"/>
  <c r="V28" i="7"/>
  <c r="W28" i="7"/>
  <c r="X28" i="7"/>
  <c r="Y28" i="7"/>
  <c r="Z28" i="7"/>
  <c r="AA28" i="7"/>
  <c r="AB28" i="7"/>
  <c r="AC28" i="7"/>
  <c r="AD28" i="7"/>
  <c r="AE28" i="7"/>
  <c r="AF28" i="7"/>
  <c r="AG28" i="7"/>
  <c r="AH28" i="7"/>
  <c r="AI28" i="7"/>
  <c r="AJ28" i="7"/>
  <c r="AK28" i="7"/>
  <c r="AL28" i="7"/>
  <c r="AM28" i="7"/>
  <c r="AN28" i="7"/>
  <c r="AO28" i="7"/>
  <c r="AP28" i="7"/>
  <c r="AQ28" i="7"/>
  <c r="AR28" i="7"/>
  <c r="I29" i="7"/>
  <c r="J29" i="7"/>
  <c r="K29" i="7"/>
  <c r="L29" i="7"/>
  <c r="M29" i="7"/>
  <c r="N29" i="7"/>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I30" i="7"/>
  <c r="J30" i="7"/>
  <c r="K30"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I31" i="7"/>
  <c r="J31" i="7"/>
  <c r="K31" i="7"/>
  <c r="L31" i="7"/>
  <c r="M31" i="7"/>
  <c r="N31" i="7"/>
  <c r="O31" i="7"/>
  <c r="P31" i="7"/>
  <c r="Q31" i="7"/>
  <c r="R31" i="7"/>
  <c r="S31" i="7"/>
  <c r="T31" i="7"/>
  <c r="U31" i="7"/>
  <c r="V31" i="7"/>
  <c r="W31" i="7"/>
  <c r="X31" i="7"/>
  <c r="Y31" i="7"/>
  <c r="Z31" i="7"/>
  <c r="AA31" i="7"/>
  <c r="AB31" i="7"/>
  <c r="AC31" i="7"/>
  <c r="AD31" i="7"/>
  <c r="AE31" i="7"/>
  <c r="AF31" i="7"/>
  <c r="AG31" i="7"/>
  <c r="AH31" i="7"/>
  <c r="AI31" i="7"/>
  <c r="AJ31" i="7"/>
  <c r="AK31" i="7"/>
  <c r="AL31" i="7"/>
  <c r="AM31" i="7"/>
  <c r="AN31" i="7"/>
  <c r="AO31" i="7"/>
  <c r="AP31" i="7"/>
  <c r="AQ31" i="7"/>
  <c r="AR31" i="7"/>
  <c r="I32" i="7"/>
  <c r="J32" i="7"/>
  <c r="K32" i="7"/>
  <c r="L32" i="7"/>
  <c r="M32" i="7"/>
  <c r="N32" i="7"/>
  <c r="O32" i="7"/>
  <c r="P32" i="7"/>
  <c r="Q32" i="7"/>
  <c r="R32"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I33" i="7"/>
  <c r="J33" i="7"/>
  <c r="K33" i="7"/>
  <c r="L33" i="7"/>
  <c r="M33" i="7"/>
  <c r="N33" i="7"/>
  <c r="O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I34" i="7"/>
  <c r="J34" i="7"/>
  <c r="K34" i="7"/>
  <c r="L34" i="7"/>
  <c r="M34" i="7"/>
  <c r="N34" i="7"/>
  <c r="O34" i="7"/>
  <c r="P34" i="7"/>
  <c r="Q34"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I35" i="7"/>
  <c r="J35" i="7"/>
  <c r="K35" i="7"/>
  <c r="L35" i="7"/>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I36" i="7"/>
  <c r="J36" i="7"/>
  <c r="K36" i="7"/>
  <c r="L36" i="7"/>
  <c r="M36" i="7"/>
  <c r="N36" i="7"/>
  <c r="O36" i="7"/>
  <c r="P36" i="7"/>
  <c r="Q36"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I37" i="7"/>
  <c r="J37" i="7"/>
  <c r="K37" i="7"/>
  <c r="K46" i="7" s="1"/>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I38" i="7"/>
  <c r="J38" i="7"/>
  <c r="K38" i="7"/>
  <c r="L38" i="7"/>
  <c r="M38" i="7"/>
  <c r="N38" i="7"/>
  <c r="O38" i="7"/>
  <c r="P38" i="7"/>
  <c r="Q38"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I39" i="7"/>
  <c r="J39" i="7"/>
  <c r="K39" i="7"/>
  <c r="L39" i="7"/>
  <c r="M39" i="7"/>
  <c r="N39" i="7"/>
  <c r="O39" i="7"/>
  <c r="O46" i="7" s="1"/>
  <c r="P39" i="7"/>
  <c r="Q39" i="7"/>
  <c r="R39" i="7"/>
  <c r="S39" i="7"/>
  <c r="S46" i="7" s="1"/>
  <c r="T39" i="7"/>
  <c r="U39" i="7"/>
  <c r="V39" i="7"/>
  <c r="W39" i="7"/>
  <c r="W46" i="7" s="1"/>
  <c r="X39" i="7"/>
  <c r="Y39" i="7"/>
  <c r="Z39" i="7"/>
  <c r="AA39" i="7"/>
  <c r="AA46" i="7" s="1"/>
  <c r="AB39" i="7"/>
  <c r="AC39" i="7"/>
  <c r="AD39" i="7"/>
  <c r="AE39" i="7"/>
  <c r="AE46" i="7" s="1"/>
  <c r="AF39" i="7"/>
  <c r="AG39" i="7"/>
  <c r="AH39" i="7"/>
  <c r="AI39" i="7"/>
  <c r="AI46" i="7" s="1"/>
  <c r="AJ39" i="7"/>
  <c r="AK39" i="7"/>
  <c r="AL39" i="7"/>
  <c r="AM39" i="7"/>
  <c r="AM46" i="7" s="1"/>
  <c r="AN39" i="7"/>
  <c r="AO39" i="7"/>
  <c r="AP39" i="7"/>
  <c r="AQ39" i="7"/>
  <c r="AQ46" i="7" s="1"/>
  <c r="AR39"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AJ40" i="7"/>
  <c r="AK40" i="7"/>
  <c r="AL40" i="7"/>
  <c r="AM40" i="7"/>
  <c r="AN40" i="7"/>
  <c r="AO40" i="7"/>
  <c r="AP40" i="7"/>
  <c r="AQ40" i="7"/>
  <c r="AR40" i="7"/>
  <c r="I41" i="7"/>
  <c r="J41" i="7"/>
  <c r="K41" i="7"/>
  <c r="L41" i="7"/>
  <c r="M41" i="7"/>
  <c r="N41" i="7"/>
  <c r="O41" i="7"/>
  <c r="P41" i="7"/>
  <c r="Q41" i="7"/>
  <c r="R41" i="7"/>
  <c r="S41" i="7"/>
  <c r="T41" i="7"/>
  <c r="U41" i="7"/>
  <c r="V41" i="7"/>
  <c r="W41" i="7"/>
  <c r="X41" i="7"/>
  <c r="Y41" i="7"/>
  <c r="Z41" i="7"/>
  <c r="AA41" i="7"/>
  <c r="AB41" i="7"/>
  <c r="AC41" i="7"/>
  <c r="AD41" i="7"/>
  <c r="AE41" i="7"/>
  <c r="AF41" i="7"/>
  <c r="AG41" i="7"/>
  <c r="AH41" i="7"/>
  <c r="AI41" i="7"/>
  <c r="AJ41" i="7"/>
  <c r="AK41" i="7"/>
  <c r="AL41" i="7"/>
  <c r="AM41" i="7"/>
  <c r="AN41" i="7"/>
  <c r="AO41" i="7"/>
  <c r="AP41" i="7"/>
  <c r="AQ41" i="7"/>
  <c r="AR41" i="7"/>
  <c r="F42" i="7"/>
  <c r="I42" i="7"/>
  <c r="J42" i="7"/>
  <c r="K42" i="7"/>
  <c r="L42" i="7"/>
  <c r="M42" i="7"/>
  <c r="N42" i="7"/>
  <c r="O42" i="7"/>
  <c r="P42" i="7"/>
  <c r="Q42" i="7"/>
  <c r="R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I43" i="7"/>
  <c r="J43" i="7"/>
  <c r="K43" i="7"/>
  <c r="L43" i="7"/>
  <c r="M43" i="7"/>
  <c r="N43" i="7"/>
  <c r="O43" i="7"/>
  <c r="P43" i="7"/>
  <c r="Q43" i="7"/>
  <c r="R43" i="7"/>
  <c r="S43" i="7"/>
  <c r="T43" i="7"/>
  <c r="U43" i="7"/>
  <c r="V43" i="7"/>
  <c r="W43" i="7"/>
  <c r="X43" i="7"/>
  <c r="Y43" i="7"/>
  <c r="Z43" i="7"/>
  <c r="AA43" i="7"/>
  <c r="AB43" i="7"/>
  <c r="AC43" i="7"/>
  <c r="AD43" i="7"/>
  <c r="AE43" i="7"/>
  <c r="AF43" i="7"/>
  <c r="AG43" i="7"/>
  <c r="AH43" i="7"/>
  <c r="AI43" i="7"/>
  <c r="AJ43" i="7"/>
  <c r="AK43" i="7"/>
  <c r="AL43" i="7"/>
  <c r="AM43" i="7"/>
  <c r="AN43" i="7"/>
  <c r="AO43" i="7"/>
  <c r="AP43" i="7"/>
  <c r="AQ43" i="7"/>
  <c r="AR43" i="7"/>
  <c r="I44" i="7"/>
  <c r="J44" i="7"/>
  <c r="K44" i="7"/>
  <c r="L44" i="7"/>
  <c r="M44" i="7"/>
  <c r="N44" i="7"/>
  <c r="O44" i="7"/>
  <c r="P44" i="7"/>
  <c r="Q44" i="7"/>
  <c r="R44" i="7"/>
  <c r="S44" i="7"/>
  <c r="T44" i="7"/>
  <c r="U44" i="7"/>
  <c r="V44" i="7"/>
  <c r="W44" i="7"/>
  <c r="X44" i="7"/>
  <c r="Y44" i="7"/>
  <c r="Z44" i="7"/>
  <c r="AA44" i="7"/>
  <c r="AB44" i="7"/>
  <c r="AC44" i="7"/>
  <c r="AD44" i="7"/>
  <c r="AE44" i="7"/>
  <c r="AF44" i="7"/>
  <c r="AG44" i="7"/>
  <c r="AH44" i="7"/>
  <c r="AI44" i="7"/>
  <c r="AJ44" i="7"/>
  <c r="AK44" i="7"/>
  <c r="AL44" i="7"/>
  <c r="AM44" i="7"/>
  <c r="AN44" i="7"/>
  <c r="AO44" i="7"/>
  <c r="AP44" i="7"/>
  <c r="AQ44" i="7"/>
  <c r="AR44" i="7"/>
  <c r="I45" i="7"/>
  <c r="J45" i="7"/>
  <c r="K45" i="7"/>
  <c r="L45" i="7"/>
  <c r="M45" i="7"/>
  <c r="N45" i="7"/>
  <c r="O45" i="7"/>
  <c r="P45" i="7"/>
  <c r="Q45" i="7"/>
  <c r="R45" i="7"/>
  <c r="S45" i="7"/>
  <c r="T45" i="7"/>
  <c r="U45" i="7"/>
  <c r="V45" i="7"/>
  <c r="W45" i="7"/>
  <c r="X45" i="7"/>
  <c r="Y45" i="7"/>
  <c r="Z45" i="7"/>
  <c r="AA45" i="7"/>
  <c r="AB45" i="7"/>
  <c r="AC45" i="7"/>
  <c r="AD45" i="7"/>
  <c r="AE45" i="7"/>
  <c r="AF45" i="7"/>
  <c r="AG45" i="7"/>
  <c r="AH45" i="7"/>
  <c r="AI45" i="7"/>
  <c r="AJ45" i="7"/>
  <c r="AK45" i="7"/>
  <c r="AL45" i="7"/>
  <c r="AM45" i="7"/>
  <c r="AN45" i="7"/>
  <c r="AO45" i="7"/>
  <c r="AP45" i="7"/>
  <c r="AQ45" i="7"/>
  <c r="AR45" i="7"/>
  <c r="I46" i="7"/>
  <c r="J46" i="7"/>
  <c r="M46" i="7"/>
  <c r="Q46" i="7"/>
  <c r="U46" i="7"/>
  <c r="Y46" i="7"/>
  <c r="Z46" i="7"/>
  <c r="AC46" i="7"/>
  <c r="AG46" i="7"/>
  <c r="AH46" i="7"/>
  <c r="AK46" i="7"/>
  <c r="AO46" i="7"/>
  <c r="AI49" i="7"/>
  <c r="AI53" i="7" s="1"/>
  <c r="F51" i="7"/>
  <c r="G51" i="7"/>
  <c r="H51" i="7"/>
  <c r="I51" i="7"/>
  <c r="J51" i="7"/>
  <c r="K51" i="7"/>
  <c r="L51" i="7"/>
  <c r="M51" i="7"/>
  <c r="N51" i="7"/>
  <c r="O51" i="7"/>
  <c r="P51" i="7"/>
  <c r="Q51" i="7"/>
  <c r="R51" i="7"/>
  <c r="S51" i="7"/>
  <c r="T51" i="7"/>
  <c r="U51" i="7"/>
  <c r="V51" i="7"/>
  <c r="W51" i="7"/>
  <c r="X51" i="7"/>
  <c r="Y51" i="7"/>
  <c r="Z51" i="7"/>
  <c r="AA51" i="7"/>
  <c r="AB51" i="7"/>
  <c r="AC51" i="7"/>
  <c r="AD51" i="7"/>
  <c r="AE51" i="7"/>
  <c r="AF51" i="7"/>
  <c r="AG51" i="7"/>
  <c r="AH51" i="7"/>
  <c r="AI51" i="7"/>
  <c r="AJ51" i="7"/>
  <c r="AK51" i="7"/>
  <c r="AL51" i="7"/>
  <c r="AM51" i="7"/>
  <c r="AN51" i="7"/>
  <c r="AO51" i="7"/>
  <c r="AP51" i="7"/>
  <c r="AQ51" i="7"/>
  <c r="AR51" i="7"/>
  <c r="M53" i="7"/>
  <c r="AC53" i="7"/>
  <c r="AK53" i="7"/>
  <c r="AM53" i="7"/>
  <c r="I98" i="7"/>
  <c r="J98" i="7"/>
  <c r="K98" i="7"/>
  <c r="L98" i="7"/>
  <c r="M98" i="7"/>
  <c r="N98" i="7"/>
  <c r="O98" i="7"/>
  <c r="P98" i="7"/>
  <c r="Q98" i="7"/>
  <c r="R98" i="7"/>
  <c r="S98" i="7"/>
  <c r="T98" i="7"/>
  <c r="U98" i="7"/>
  <c r="V98" i="7"/>
  <c r="W98" i="7"/>
  <c r="X98" i="7"/>
  <c r="Y98" i="7"/>
  <c r="Z98" i="7"/>
  <c r="AA98" i="7"/>
  <c r="AB98" i="7"/>
  <c r="AC98" i="7"/>
  <c r="AD98" i="7"/>
  <c r="AE98" i="7"/>
  <c r="AF98" i="7"/>
  <c r="AG98" i="7"/>
  <c r="AH98" i="7"/>
  <c r="AI98" i="7"/>
  <c r="AJ98" i="7"/>
  <c r="AK98" i="7"/>
  <c r="AL98" i="7"/>
  <c r="AM98" i="7"/>
  <c r="AN98" i="7"/>
  <c r="AO98" i="7"/>
  <c r="AP98" i="7"/>
  <c r="AQ98" i="7"/>
  <c r="AR98" i="7"/>
  <c r="I100" i="7"/>
  <c r="J100" i="7"/>
  <c r="K100" i="7"/>
  <c r="L100" i="7"/>
  <c r="M100" i="7"/>
  <c r="N100" i="7"/>
  <c r="O100" i="7"/>
  <c r="P100" i="7"/>
  <c r="Q100" i="7"/>
  <c r="R100" i="7"/>
  <c r="S100" i="7"/>
  <c r="T100" i="7"/>
  <c r="T103" i="7" s="1"/>
  <c r="U100" i="7"/>
  <c r="V100" i="7"/>
  <c r="V103" i="7" s="1"/>
  <c r="W100" i="7"/>
  <c r="X100" i="7"/>
  <c r="Y100" i="7"/>
  <c r="Z100" i="7"/>
  <c r="AA100" i="7"/>
  <c r="AB100" i="7"/>
  <c r="AB103" i="7" s="1"/>
  <c r="AC100" i="7"/>
  <c r="AD100" i="7"/>
  <c r="AD103" i="7" s="1"/>
  <c r="AE100" i="7"/>
  <c r="AF100" i="7"/>
  <c r="AG100" i="7"/>
  <c r="AH100" i="7"/>
  <c r="AI100" i="7"/>
  <c r="AJ100" i="7"/>
  <c r="AK100" i="7"/>
  <c r="AL100" i="7"/>
  <c r="AM100" i="7"/>
  <c r="AN100" i="7"/>
  <c r="AO100" i="7"/>
  <c r="AP100" i="7"/>
  <c r="AQ100" i="7"/>
  <c r="AR100" i="7"/>
  <c r="I102" i="7"/>
  <c r="I103" i="7" s="1"/>
  <c r="I108" i="7" s="1"/>
  <c r="J102" i="7"/>
  <c r="J103" i="7" s="1"/>
  <c r="J108" i="7" s="1"/>
  <c r="K102" i="7"/>
  <c r="L102" i="7"/>
  <c r="L103" i="7" s="1"/>
  <c r="M102" i="7"/>
  <c r="N102" i="7"/>
  <c r="O102" i="7"/>
  <c r="P102" i="7"/>
  <c r="P103" i="7" s="1"/>
  <c r="Q102" i="7"/>
  <c r="Q103" i="7" s="1"/>
  <c r="Q108" i="7" s="1"/>
  <c r="R102" i="7"/>
  <c r="R103" i="7" s="1"/>
  <c r="R108" i="7" s="1"/>
  <c r="S102" i="7"/>
  <c r="T102" i="7"/>
  <c r="U102" i="7"/>
  <c r="V102" i="7"/>
  <c r="W102" i="7"/>
  <c r="X102" i="7"/>
  <c r="X107" i="7" s="1"/>
  <c r="Y102" i="7"/>
  <c r="Y103" i="7" s="1"/>
  <c r="Y108" i="7" s="1"/>
  <c r="Z102" i="7"/>
  <c r="Z103" i="7" s="1"/>
  <c r="Z108" i="7" s="1"/>
  <c r="AA102" i="7"/>
  <c r="AB102" i="7"/>
  <c r="AC102" i="7"/>
  <c r="AD102" i="7"/>
  <c r="AE102" i="7"/>
  <c r="AF102" i="7"/>
  <c r="AF107" i="7" s="1"/>
  <c r="AG102" i="7"/>
  <c r="AG103" i="7" s="1"/>
  <c r="AG108" i="7" s="1"/>
  <c r="AH102" i="7"/>
  <c r="AH103" i="7" s="1"/>
  <c r="AH108" i="7" s="1"/>
  <c r="AI102" i="7"/>
  <c r="AJ102" i="7"/>
  <c r="AK102" i="7"/>
  <c r="AL102" i="7"/>
  <c r="AM102" i="7"/>
  <c r="AN102" i="7"/>
  <c r="AN103" i="7" s="1"/>
  <c r="AO102" i="7"/>
  <c r="AO103" i="7" s="1"/>
  <c r="AO108" i="7" s="1"/>
  <c r="AP102" i="7"/>
  <c r="AP103" i="7" s="1"/>
  <c r="AP108" i="7" s="1"/>
  <c r="AQ102" i="7"/>
  <c r="AR102" i="7"/>
  <c r="AR103" i="7" s="1"/>
  <c r="K103" i="7"/>
  <c r="M103" i="7"/>
  <c r="M104" i="7" s="1"/>
  <c r="M109" i="7" s="1"/>
  <c r="N103" i="7"/>
  <c r="N104" i="7" s="1"/>
  <c r="N109" i="7" s="1"/>
  <c r="N114" i="7" s="1"/>
  <c r="N4" i="7" s="1"/>
  <c r="O103" i="7"/>
  <c r="S103" i="7"/>
  <c r="U103" i="7"/>
  <c r="U104" i="7" s="1"/>
  <c r="U109" i="7" s="1"/>
  <c r="W103" i="7"/>
  <c r="X103" i="7"/>
  <c r="X104" i="7" s="1"/>
  <c r="AA103" i="7"/>
  <c r="AC103" i="7"/>
  <c r="AC104" i="7" s="1"/>
  <c r="AC109" i="7" s="1"/>
  <c r="AE103" i="7"/>
  <c r="AI103" i="7"/>
  <c r="AJ103" i="7"/>
  <c r="AJ104" i="7" s="1"/>
  <c r="AK103" i="7"/>
  <c r="AK104" i="7" s="1"/>
  <c r="AK109" i="7" s="1"/>
  <c r="AL103" i="7"/>
  <c r="AL104" i="7" s="1"/>
  <c r="AL109" i="7" s="1"/>
  <c r="AL114" i="7" s="1"/>
  <c r="AL4" i="7" s="1"/>
  <c r="AM103" i="7"/>
  <c r="AQ103" i="7"/>
  <c r="I104" i="7"/>
  <c r="I105" i="7" s="1"/>
  <c r="I110" i="7" s="1"/>
  <c r="I113" i="7" s="1"/>
  <c r="I3" i="7" s="1"/>
  <c r="J104" i="7"/>
  <c r="J105" i="7" s="1"/>
  <c r="J110" i="7" s="1"/>
  <c r="J113" i="7" s="1"/>
  <c r="J3" i="7" s="1"/>
  <c r="K104" i="7"/>
  <c r="O104" i="7"/>
  <c r="S104" i="7"/>
  <c r="W104" i="7"/>
  <c r="AA104" i="7"/>
  <c r="AE104" i="7"/>
  <c r="AG104" i="7"/>
  <c r="AG105" i="7" s="1"/>
  <c r="AG110" i="7" s="1"/>
  <c r="AH104" i="7"/>
  <c r="AH105" i="7" s="1"/>
  <c r="AH110" i="7" s="1"/>
  <c r="AH113" i="7" s="1"/>
  <c r="AH3" i="7" s="1"/>
  <c r="AI104" i="7"/>
  <c r="AM104" i="7"/>
  <c r="AO104" i="7"/>
  <c r="AO105" i="7" s="1"/>
  <c r="AO110" i="7" s="1"/>
  <c r="AP104" i="7"/>
  <c r="AP105" i="7" s="1"/>
  <c r="AP110" i="7" s="1"/>
  <c r="AP113" i="7" s="1"/>
  <c r="AP3" i="7" s="1"/>
  <c r="AQ104" i="7"/>
  <c r="K105" i="7"/>
  <c r="O105" i="7"/>
  <c r="S105" i="7"/>
  <c r="W105" i="7"/>
  <c r="AA105" i="7"/>
  <c r="AC105" i="7"/>
  <c r="AC110" i="7" s="1"/>
  <c r="AC113" i="7" s="1"/>
  <c r="AC3" i="7" s="1"/>
  <c r="AE105" i="7"/>
  <c r="AI105" i="7"/>
  <c r="AK105" i="7"/>
  <c r="AK110" i="7" s="1"/>
  <c r="AK113" i="7" s="1"/>
  <c r="AK3" i="7" s="1"/>
  <c r="AL105" i="7"/>
  <c r="AL110" i="7" s="1"/>
  <c r="AL113" i="7" s="1"/>
  <c r="AL3" i="7" s="1"/>
  <c r="AM105" i="7"/>
  <c r="AQ105" i="7"/>
  <c r="I107" i="7"/>
  <c r="K107" i="7"/>
  <c r="L107" i="7"/>
  <c r="M107" i="7"/>
  <c r="N107" i="7"/>
  <c r="O107" i="7"/>
  <c r="Q107" i="7"/>
  <c r="S107" i="7"/>
  <c r="T107" i="7"/>
  <c r="U107" i="7"/>
  <c r="V107" i="7"/>
  <c r="W107" i="7"/>
  <c r="Y107" i="7"/>
  <c r="AA107" i="7"/>
  <c r="AB107" i="7"/>
  <c r="AC107" i="7"/>
  <c r="AD107" i="7"/>
  <c r="AE107" i="7"/>
  <c r="AG107" i="7"/>
  <c r="AI107" i="7"/>
  <c r="AJ107" i="7"/>
  <c r="AK107" i="7"/>
  <c r="AL107" i="7"/>
  <c r="AM107" i="7"/>
  <c r="AO107" i="7"/>
  <c r="AQ107" i="7"/>
  <c r="AR107" i="7"/>
  <c r="K108" i="7"/>
  <c r="M108" i="7"/>
  <c r="O108" i="7"/>
  <c r="S108" i="7"/>
  <c r="U108" i="7"/>
  <c r="W108" i="7"/>
  <c r="AA108" i="7"/>
  <c r="AC108" i="7"/>
  <c r="AE108" i="7"/>
  <c r="AI108" i="7"/>
  <c r="AK108" i="7"/>
  <c r="AM108" i="7"/>
  <c r="AQ108" i="7"/>
  <c r="K109" i="7"/>
  <c r="O109" i="7"/>
  <c r="S109" i="7"/>
  <c r="W109" i="7"/>
  <c r="AA109" i="7"/>
  <c r="AE109" i="7"/>
  <c r="AI109" i="7"/>
  <c r="AM109" i="7"/>
  <c r="AQ109" i="7"/>
  <c r="K110" i="7"/>
  <c r="O110" i="7"/>
  <c r="S110" i="7"/>
  <c r="W110" i="7"/>
  <c r="AA110" i="7"/>
  <c r="AE110" i="7"/>
  <c r="AI110" i="7"/>
  <c r="AM110" i="7"/>
  <c r="AQ110" i="7"/>
  <c r="K113" i="7"/>
  <c r="K3" i="7" s="1"/>
  <c r="O113" i="7"/>
  <c r="O3" i="7" s="1"/>
  <c r="S113" i="7"/>
  <c r="S3" i="7" s="1"/>
  <c r="W113" i="7"/>
  <c r="W3" i="7" s="1"/>
  <c r="AA113" i="7"/>
  <c r="AA3" i="7" s="1"/>
  <c r="AE113" i="7"/>
  <c r="AE3" i="7" s="1"/>
  <c r="AG113" i="7"/>
  <c r="AG3" i="7" s="1"/>
  <c r="AI113" i="7"/>
  <c r="AI3" i="7" s="1"/>
  <c r="AM113" i="7"/>
  <c r="AM3" i="7" s="1"/>
  <c r="AO113" i="7"/>
  <c r="AO3" i="7" s="1"/>
  <c r="AQ113" i="7"/>
  <c r="AQ3" i="7" s="1"/>
  <c r="K114" i="7"/>
  <c r="K4" i="7" s="1"/>
  <c r="M114" i="7"/>
  <c r="M4" i="7" s="1"/>
  <c r="O114" i="7"/>
  <c r="O4" i="7" s="1"/>
  <c r="S114" i="7"/>
  <c r="S4" i="7" s="1"/>
  <c r="U114" i="7"/>
  <c r="U4" i="7" s="1"/>
  <c r="W114" i="7"/>
  <c r="W4" i="7" s="1"/>
  <c r="AA114" i="7"/>
  <c r="AA4" i="7" s="1"/>
  <c r="AC114" i="7"/>
  <c r="AC4" i="7" s="1"/>
  <c r="AE114" i="7"/>
  <c r="AE4" i="7" s="1"/>
  <c r="AI114" i="7"/>
  <c r="AI4" i="7" s="1"/>
  <c r="AK114" i="7"/>
  <c r="AK4" i="7" s="1"/>
  <c r="AM114" i="7"/>
  <c r="AM4" i="7" s="1"/>
  <c r="AQ114" i="7"/>
  <c r="AQ4" i="7" s="1"/>
  <c r="I115" i="7"/>
  <c r="I5" i="7" s="1"/>
  <c r="J115" i="7"/>
  <c r="J5" i="7" s="1"/>
  <c r="K115" i="7"/>
  <c r="K5" i="7" s="1"/>
  <c r="M115" i="7"/>
  <c r="M5" i="7" s="1"/>
  <c r="O115" i="7"/>
  <c r="O5" i="7" s="1"/>
  <c r="Q115" i="7"/>
  <c r="Q5" i="7" s="1"/>
  <c r="R115" i="7"/>
  <c r="R5" i="7" s="1"/>
  <c r="S115" i="7"/>
  <c r="S5" i="7" s="1"/>
  <c r="U115" i="7"/>
  <c r="U5" i="7" s="1"/>
  <c r="W115" i="7"/>
  <c r="W5" i="7" s="1"/>
  <c r="Y115" i="7"/>
  <c r="Y5" i="7" s="1"/>
  <c r="Z115" i="7"/>
  <c r="Z5" i="7" s="1"/>
  <c r="AA115" i="7"/>
  <c r="AA5" i="7" s="1"/>
  <c r="AC115" i="7"/>
  <c r="AC5" i="7" s="1"/>
  <c r="AE115" i="7"/>
  <c r="AE5" i="7" s="1"/>
  <c r="AG115" i="7"/>
  <c r="AG5" i="7" s="1"/>
  <c r="AH115" i="7"/>
  <c r="AH5" i="7" s="1"/>
  <c r="AI115" i="7"/>
  <c r="AI5" i="7" s="1"/>
  <c r="AK115" i="7"/>
  <c r="AK5" i="7" s="1"/>
  <c r="AM115" i="7"/>
  <c r="AM5" i="7" s="1"/>
  <c r="AO115" i="7"/>
  <c r="AO5" i="7" s="1"/>
  <c r="AP115" i="7"/>
  <c r="AP5" i="7" s="1"/>
  <c r="AQ115" i="7"/>
  <c r="AQ5" i="7" s="1"/>
  <c r="I116" i="7"/>
  <c r="I6" i="7" s="1"/>
  <c r="K116" i="7"/>
  <c r="K6" i="7" s="1"/>
  <c r="M116" i="7"/>
  <c r="M6" i="7" s="1"/>
  <c r="O116" i="7"/>
  <c r="O6" i="7" s="1"/>
  <c r="Q116" i="7"/>
  <c r="Q6" i="7" s="1"/>
  <c r="S116" i="7"/>
  <c r="S6" i="7" s="1"/>
  <c r="U116" i="7"/>
  <c r="U6" i="7" s="1"/>
  <c r="W116" i="7"/>
  <c r="W6" i="7" s="1"/>
  <c r="Y116" i="7"/>
  <c r="Y6" i="7" s="1"/>
  <c r="AA116" i="7"/>
  <c r="AA6" i="7" s="1"/>
  <c r="AC116" i="7"/>
  <c r="AC6" i="7" s="1"/>
  <c r="AE116" i="7"/>
  <c r="AE6" i="7" s="1"/>
  <c r="AG116" i="7"/>
  <c r="AG6" i="7" s="1"/>
  <c r="AI116" i="7"/>
  <c r="AI6" i="7" s="1"/>
  <c r="AK116" i="7"/>
  <c r="AK6" i="7" s="1"/>
  <c r="AM116" i="7"/>
  <c r="AM6" i="7" s="1"/>
  <c r="AO116" i="7"/>
  <c r="AO6" i="7" s="1"/>
  <c r="AQ116" i="7"/>
  <c r="AQ6" i="7" s="1"/>
  <c r="I117" i="7"/>
  <c r="I7" i="7" s="1"/>
  <c r="J117" i="7"/>
  <c r="J7" i="7" s="1"/>
  <c r="K117" i="7"/>
  <c r="K7" i="7" s="1"/>
  <c r="L117" i="7"/>
  <c r="L7" i="7" s="1"/>
  <c r="M117" i="7"/>
  <c r="M7" i="7" s="1"/>
  <c r="N117" i="7"/>
  <c r="N7" i="7" s="1"/>
  <c r="O117" i="7"/>
  <c r="O7" i="7" s="1"/>
  <c r="P117" i="7"/>
  <c r="P7" i="7" s="1"/>
  <c r="Q117" i="7"/>
  <c r="Q7" i="7" s="1"/>
  <c r="R117" i="7"/>
  <c r="R7" i="7" s="1"/>
  <c r="S117" i="7"/>
  <c r="S7" i="7" s="1"/>
  <c r="T117" i="7"/>
  <c r="T7" i="7" s="1"/>
  <c r="U117" i="7"/>
  <c r="U7" i="7" s="1"/>
  <c r="V117" i="7"/>
  <c r="V7" i="7" s="1"/>
  <c r="W117" i="7"/>
  <c r="W7" i="7" s="1"/>
  <c r="X117" i="7"/>
  <c r="X7" i="7" s="1"/>
  <c r="Y117" i="7"/>
  <c r="Y7" i="7" s="1"/>
  <c r="Z117" i="7"/>
  <c r="Z7" i="7" s="1"/>
  <c r="AA117" i="7"/>
  <c r="AA7" i="7" s="1"/>
  <c r="AB117" i="7"/>
  <c r="AB7" i="7" s="1"/>
  <c r="AC117" i="7"/>
  <c r="AC7" i="7" s="1"/>
  <c r="AD117" i="7"/>
  <c r="AD7" i="7" s="1"/>
  <c r="AE117" i="7"/>
  <c r="AE7" i="7" s="1"/>
  <c r="AF117" i="7"/>
  <c r="AF7" i="7" s="1"/>
  <c r="AG117" i="7"/>
  <c r="AG7" i="7" s="1"/>
  <c r="AH117" i="7"/>
  <c r="AH7" i="7" s="1"/>
  <c r="AI117" i="7"/>
  <c r="AI7" i="7" s="1"/>
  <c r="AJ117" i="7"/>
  <c r="AJ7" i="7" s="1"/>
  <c r="AK117" i="7"/>
  <c r="AK7" i="7" s="1"/>
  <c r="AL117" i="7"/>
  <c r="AL7" i="7" s="1"/>
  <c r="AM117" i="7"/>
  <c r="AM7" i="7" s="1"/>
  <c r="AN117" i="7"/>
  <c r="AN7" i="7" s="1"/>
  <c r="AO117" i="7"/>
  <c r="AO7" i="7" s="1"/>
  <c r="AP117" i="7"/>
  <c r="AP7" i="7" s="1"/>
  <c r="AQ117" i="7"/>
  <c r="AQ7" i="7" s="1"/>
  <c r="AR117" i="7"/>
  <c r="AR7" i="7" s="1"/>
  <c r="A1" i="6"/>
  <c r="A2" i="6"/>
  <c r="A24" i="6"/>
  <c r="A26" i="6"/>
  <c r="A27" i="6"/>
  <c r="A28" i="6"/>
  <c r="A32" i="6"/>
  <c r="A33" i="6"/>
  <c r="A36" i="6"/>
  <c r="A42" i="6"/>
  <c r="A43" i="6"/>
  <c r="A44" i="6"/>
  <c r="A45" i="6"/>
  <c r="F45" i="6" s="1"/>
  <c r="D45" i="6"/>
  <c r="A59" i="6"/>
  <c r="D59" i="6"/>
  <c r="A91" i="6"/>
  <c r="A92" i="6"/>
  <c r="C100" i="6"/>
  <c r="C101" i="6"/>
  <c r="C107" i="6"/>
  <c r="C108" i="6"/>
  <c r="A114" i="6"/>
  <c r="C114" i="6"/>
  <c r="C115" i="6"/>
  <c r="A1" i="17"/>
  <c r="A2" i="17"/>
  <c r="E8" i="17"/>
  <c r="F8" i="17"/>
  <c r="G8" i="17"/>
  <c r="H8" i="17"/>
  <c r="I8" i="17"/>
  <c r="E45" i="17"/>
  <c r="F45" i="17"/>
  <c r="G45" i="17"/>
  <c r="G55" i="17" s="1"/>
  <c r="H45" i="17"/>
  <c r="I45" i="17"/>
  <c r="H43" i="7" s="1"/>
  <c r="E43" i="7" s="1"/>
  <c r="E50" i="17"/>
  <c r="F50" i="17"/>
  <c r="G50" i="17"/>
  <c r="H50" i="17"/>
  <c r="I50" i="17"/>
  <c r="E53" i="17"/>
  <c r="H55" i="17"/>
  <c r="A1" i="16"/>
  <c r="A2" i="16"/>
  <c r="G6" i="16"/>
  <c r="H6" i="16"/>
  <c r="I6" i="16"/>
  <c r="G21" i="16"/>
  <c r="H21" i="16"/>
  <c r="I21" i="16"/>
  <c r="H13" i="7" s="1"/>
  <c r="G28" i="16"/>
  <c r="H28" i="16"/>
  <c r="I28" i="16"/>
  <c r="H14" i="7" s="1"/>
  <c r="G42" i="16"/>
  <c r="H42" i="16"/>
  <c r="I42" i="16"/>
  <c r="H16" i="7" s="1"/>
  <c r="G49" i="16"/>
  <c r="H49" i="16"/>
  <c r="H51" i="16" s="1"/>
  <c r="H18" i="8" s="1"/>
  <c r="H20" i="8" s="1"/>
  <c r="I49" i="16"/>
  <c r="H17" i="7" s="1"/>
  <c r="A1" i="15"/>
  <c r="A2" i="15"/>
  <c r="A5" i="15"/>
  <c r="A9" i="15"/>
  <c r="A13" i="15"/>
  <c r="G13" i="15"/>
  <c r="H8" i="7" s="1"/>
  <c r="A15" i="15"/>
  <c r="A19" i="15"/>
  <c r="A21" i="15"/>
  <c r="A25" i="15"/>
  <c r="A30" i="15"/>
  <c r="A32" i="15"/>
  <c r="G32" i="15"/>
  <c r="A34" i="15"/>
  <c r="G39" i="15"/>
  <c r="A41" i="15"/>
  <c r="A1" i="11"/>
  <c r="A2" i="11"/>
  <c r="E8" i="11"/>
  <c r="F8" i="11"/>
  <c r="G8" i="11"/>
  <c r="H8" i="11"/>
  <c r="I8" i="11"/>
  <c r="E33" i="11"/>
  <c r="F33" i="11"/>
  <c r="G33" i="11"/>
  <c r="H33" i="11"/>
  <c r="I33" i="11"/>
  <c r="F23" i="7" s="1"/>
  <c r="E55" i="11"/>
  <c r="F55" i="11"/>
  <c r="G55" i="11"/>
  <c r="H55" i="11"/>
  <c r="I55" i="11"/>
  <c r="F24" i="7" s="1"/>
  <c r="E24" i="7" s="1"/>
  <c r="E80" i="11"/>
  <c r="F80" i="11"/>
  <c r="G80" i="11"/>
  <c r="H80" i="11"/>
  <c r="I80" i="11"/>
  <c r="F25" i="7" s="1"/>
  <c r="E25" i="7" s="1"/>
  <c r="E103" i="11"/>
  <c r="F103" i="11"/>
  <c r="G103" i="11"/>
  <c r="H103" i="11"/>
  <c r="I103" i="11"/>
  <c r="F26" i="7" s="1"/>
  <c r="E26" i="7" s="1"/>
  <c r="E128" i="11"/>
  <c r="F128" i="11"/>
  <c r="G128" i="11"/>
  <c r="H128" i="11"/>
  <c r="I128" i="11"/>
  <c r="F27" i="7" s="1"/>
  <c r="E27" i="7" s="1"/>
  <c r="E151" i="11"/>
  <c r="F151" i="11"/>
  <c r="F28" i="8" s="1"/>
  <c r="G151" i="11"/>
  <c r="H151" i="11"/>
  <c r="I151" i="11"/>
  <c r="F28" i="7" s="1"/>
  <c r="E28" i="7" s="1"/>
  <c r="E177" i="11"/>
  <c r="F177" i="11"/>
  <c r="G177" i="11"/>
  <c r="H177" i="11"/>
  <c r="I177" i="11"/>
  <c r="F29" i="7" s="1"/>
  <c r="E29" i="7" s="1"/>
  <c r="E199" i="11"/>
  <c r="F199" i="11"/>
  <c r="G199" i="11"/>
  <c r="H199" i="11"/>
  <c r="I199" i="11"/>
  <c r="F30" i="7" s="1"/>
  <c r="E30" i="7" s="1"/>
  <c r="E225" i="11"/>
  <c r="F225" i="11"/>
  <c r="G225" i="11"/>
  <c r="H225" i="11"/>
  <c r="I225" i="11"/>
  <c r="F31" i="7" s="1"/>
  <c r="E31" i="7" s="1"/>
  <c r="E247" i="11"/>
  <c r="F247" i="11"/>
  <c r="G247" i="11"/>
  <c r="H247" i="11"/>
  <c r="I247" i="11"/>
  <c r="F32" i="7" s="1"/>
  <c r="E32" i="7" s="1"/>
  <c r="E273" i="11"/>
  <c r="E277" i="11" s="1"/>
  <c r="F273" i="11"/>
  <c r="G273" i="11"/>
  <c r="H273" i="11"/>
  <c r="H277" i="11" s="1"/>
  <c r="I273" i="11"/>
  <c r="F33" i="7" s="1"/>
  <c r="E33" i="7" s="1"/>
  <c r="E343" i="11"/>
  <c r="F343" i="11"/>
  <c r="G343" i="11"/>
  <c r="H343" i="11"/>
  <c r="I343" i="11"/>
  <c r="F34" i="7" s="1"/>
  <c r="E34" i="7" s="1"/>
  <c r="E368" i="11"/>
  <c r="F368" i="11"/>
  <c r="G368" i="11"/>
  <c r="H368" i="11"/>
  <c r="I368" i="11"/>
  <c r="F35" i="7" s="1"/>
  <c r="E35" i="7" s="1"/>
  <c r="E391" i="11"/>
  <c r="F391" i="11"/>
  <c r="G391" i="11"/>
  <c r="H391" i="11"/>
  <c r="I391" i="11"/>
  <c r="F36" i="7" s="1"/>
  <c r="E36" i="7" s="1"/>
  <c r="E418" i="11"/>
  <c r="F418" i="11"/>
  <c r="G418" i="11"/>
  <c r="G439" i="11" s="1"/>
  <c r="H418" i="11"/>
  <c r="I418" i="11"/>
  <c r="F37" i="7" s="1"/>
  <c r="E37" i="7" s="1"/>
  <c r="E436" i="11"/>
  <c r="F436" i="11"/>
  <c r="G436" i="11"/>
  <c r="H436" i="11"/>
  <c r="H439" i="11" s="1"/>
  <c r="I436" i="11"/>
  <c r="E459" i="11"/>
  <c r="F459" i="11"/>
  <c r="G459" i="11"/>
  <c r="H459" i="11"/>
  <c r="I459" i="11"/>
  <c r="E473" i="11"/>
  <c r="F473" i="11"/>
  <c r="G473" i="11"/>
  <c r="H473" i="11"/>
  <c r="I473" i="11"/>
  <c r="E487" i="11"/>
  <c r="F487" i="11"/>
  <c r="F535" i="11" s="1"/>
  <c r="G487" i="11"/>
  <c r="H487" i="11"/>
  <c r="H535" i="11" s="1"/>
  <c r="I487" i="11"/>
  <c r="E533" i="11"/>
  <c r="F533" i="11"/>
  <c r="G533" i="11"/>
  <c r="H533" i="11"/>
  <c r="I533" i="11"/>
  <c r="I535" i="11" s="1"/>
  <c r="F45" i="7" s="1"/>
  <c r="E45" i="7" s="1"/>
  <c r="G535" i="11"/>
  <c r="E554" i="11"/>
  <c r="F554" i="11"/>
  <c r="G554" i="11"/>
  <c r="H554" i="11"/>
  <c r="I554" i="11"/>
  <c r="F39" i="7" s="1"/>
  <c r="E39" i="7" s="1"/>
  <c r="E563" i="11"/>
  <c r="F563" i="11"/>
  <c r="G563" i="11"/>
  <c r="H563" i="11"/>
  <c r="I563" i="11"/>
  <c r="F40" i="7" s="1"/>
  <c r="E40" i="7" s="1"/>
  <c r="E575" i="11"/>
  <c r="F575" i="11"/>
  <c r="G575" i="11"/>
  <c r="H575" i="11"/>
  <c r="I575" i="11"/>
  <c r="A1" i="10"/>
  <c r="A2" i="10"/>
  <c r="G6" i="10"/>
  <c r="H6" i="10"/>
  <c r="I6" i="10"/>
  <c r="B10" i="10"/>
  <c r="B11" i="10"/>
  <c r="B12" i="10"/>
  <c r="G17" i="10"/>
  <c r="H17" i="10"/>
  <c r="I17" i="10"/>
  <c r="F11" i="7" s="1"/>
  <c r="G22" i="10"/>
  <c r="H22" i="10"/>
  <c r="I22" i="10"/>
  <c r="F12" i="7" s="1"/>
  <c r="G55" i="10"/>
  <c r="H55" i="10"/>
  <c r="I55" i="10"/>
  <c r="F13" i="7" s="1"/>
  <c r="E13" i="7" s="1"/>
  <c r="G72" i="10"/>
  <c r="H72" i="10"/>
  <c r="I72" i="10"/>
  <c r="F14" i="7" s="1"/>
  <c r="G95" i="10"/>
  <c r="H95" i="10"/>
  <c r="I95" i="10"/>
  <c r="F16" i="7" s="1"/>
  <c r="G104" i="10"/>
  <c r="H104" i="10"/>
  <c r="I104" i="10"/>
  <c r="F17" i="7" s="1"/>
  <c r="A1" i="9"/>
  <c r="A2" i="9"/>
  <c r="A5" i="9"/>
  <c r="A9" i="9"/>
  <c r="A13" i="9"/>
  <c r="G13" i="9"/>
  <c r="F8" i="7" s="1"/>
  <c r="A15" i="9"/>
  <c r="A19" i="9"/>
  <c r="A21" i="9"/>
  <c r="A25" i="9"/>
  <c r="A30" i="9"/>
  <c r="A32" i="9"/>
  <c r="A34" i="9"/>
  <c r="G39" i="9"/>
  <c r="F48" i="8" s="1"/>
  <c r="A41" i="9"/>
  <c r="A1" i="125"/>
  <c r="A2" i="125"/>
  <c r="A3" i="125"/>
  <c r="F4" i="125"/>
  <c r="E8" i="125"/>
  <c r="F8" i="125"/>
  <c r="G8" i="125"/>
  <c r="H8" i="125"/>
  <c r="I8" i="125"/>
  <c r="E36" i="125"/>
  <c r="F36" i="125"/>
  <c r="G36" i="125"/>
  <c r="H36" i="125"/>
  <c r="I36" i="125"/>
  <c r="E56" i="125"/>
  <c r="F56" i="125"/>
  <c r="G56" i="125"/>
  <c r="H56" i="125"/>
  <c r="I56" i="125"/>
  <c r="E73" i="125"/>
  <c r="F73" i="125"/>
  <c r="G73" i="125"/>
  <c r="H73" i="125"/>
  <c r="I73" i="125"/>
  <c r="E88" i="125"/>
  <c r="F88" i="125"/>
  <c r="G88" i="125"/>
  <c r="H88" i="125"/>
  <c r="I88" i="125"/>
  <c r="E103" i="125"/>
  <c r="F103" i="125"/>
  <c r="G103" i="125"/>
  <c r="H103" i="125"/>
  <c r="I103" i="125"/>
  <c r="E121" i="125"/>
  <c r="F121" i="125"/>
  <c r="G121" i="125"/>
  <c r="H121" i="125"/>
  <c r="I121" i="125"/>
  <c r="E136" i="125"/>
  <c r="F136" i="125"/>
  <c r="G136" i="125"/>
  <c r="H136" i="125"/>
  <c r="I136" i="125"/>
  <c r="E151" i="125"/>
  <c r="F151" i="125"/>
  <c r="G151" i="125"/>
  <c r="H151" i="125"/>
  <c r="I151" i="125"/>
  <c r="E169" i="125"/>
  <c r="F169" i="125"/>
  <c r="F38" i="125" s="1"/>
  <c r="G169" i="125"/>
  <c r="H169" i="125"/>
  <c r="I169" i="125"/>
  <c r="I38" i="125" s="1"/>
  <c r="E184" i="125"/>
  <c r="F184" i="125"/>
  <c r="G184" i="125"/>
  <c r="H184" i="125"/>
  <c r="I184" i="125"/>
  <c r="E199" i="125"/>
  <c r="F199" i="125"/>
  <c r="G199" i="125"/>
  <c r="G38" i="125" s="1"/>
  <c r="H199" i="125"/>
  <c r="H38" i="125" s="1"/>
  <c r="I199" i="125"/>
  <c r="A7" i="124"/>
  <c r="A12" i="124"/>
  <c r="A13" i="124"/>
  <c r="G17" i="124"/>
  <c r="H17" i="124"/>
  <c r="I17" i="124"/>
  <c r="B21" i="124"/>
  <c r="B22" i="124"/>
  <c r="B23" i="124"/>
  <c r="G28" i="124"/>
  <c r="H28" i="124"/>
  <c r="I28" i="124"/>
  <c r="AR11" i="7" s="1"/>
  <c r="G33" i="124"/>
  <c r="H33" i="124"/>
  <c r="I33" i="124"/>
  <c r="AR12" i="7" s="1"/>
  <c r="G52" i="124"/>
  <c r="H52" i="124"/>
  <c r="I52" i="124"/>
  <c r="AR13" i="7" s="1"/>
  <c r="G66" i="124"/>
  <c r="H66" i="124"/>
  <c r="I66" i="124"/>
  <c r="G105" i="124"/>
  <c r="H105" i="124"/>
  <c r="I105" i="124"/>
  <c r="AR16" i="7" s="1"/>
  <c r="G114" i="124"/>
  <c r="H114" i="124"/>
  <c r="I114" i="124"/>
  <c r="AR17" i="7" s="1"/>
  <c r="H116" i="124"/>
  <c r="A1" i="123"/>
  <c r="A2" i="123"/>
  <c r="A3" i="123"/>
  <c r="A5" i="123"/>
  <c r="A9" i="123"/>
  <c r="A13" i="123"/>
  <c r="G13" i="123"/>
  <c r="AR8" i="7" s="1"/>
  <c r="A15" i="123"/>
  <c r="A19" i="123"/>
  <c r="G19" i="123"/>
  <c r="A21" i="123"/>
  <c r="A25" i="123"/>
  <c r="A30" i="123"/>
  <c r="A32" i="123"/>
  <c r="A34" i="123"/>
  <c r="G34" i="123"/>
  <c r="G39" i="123"/>
  <c r="A41" i="123"/>
  <c r="A1" i="8"/>
  <c r="A2" i="8"/>
  <c r="AE3" i="8"/>
  <c r="W4" i="8"/>
  <c r="W5" i="8"/>
  <c r="O6" i="8"/>
  <c r="AG6" i="8"/>
  <c r="AP6" i="8"/>
  <c r="O7" i="8"/>
  <c r="Y7" i="8"/>
  <c r="AH7" i="8"/>
  <c r="AP7" i="8"/>
  <c r="A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AL8" i="8"/>
  <c r="AM8" i="8"/>
  <c r="AN8" i="8"/>
  <c r="AO8" i="8"/>
  <c r="AP8" i="8"/>
  <c r="AQ8" i="8"/>
  <c r="AR8" i="8"/>
  <c r="A10" i="8"/>
  <c r="F11" i="8"/>
  <c r="I11" i="8"/>
  <c r="I18" i="8" s="1"/>
  <c r="J11" i="8"/>
  <c r="K11" i="8"/>
  <c r="L11" i="8"/>
  <c r="M11" i="8"/>
  <c r="N11" i="8"/>
  <c r="O11" i="8"/>
  <c r="P11" i="8"/>
  <c r="Q11" i="8"/>
  <c r="Q18" i="8" s="1"/>
  <c r="R11" i="8"/>
  <c r="S11" i="8"/>
  <c r="T11" i="8"/>
  <c r="U11" i="8"/>
  <c r="V11" i="8"/>
  <c r="W11" i="8"/>
  <c r="X11" i="8"/>
  <c r="Y11" i="8"/>
  <c r="Y18" i="8" s="1"/>
  <c r="Z11" i="8"/>
  <c r="AA11" i="8"/>
  <c r="AB11" i="8"/>
  <c r="AC11" i="8"/>
  <c r="AD11" i="8"/>
  <c r="AE11" i="8"/>
  <c r="AF11" i="8"/>
  <c r="AG11" i="8"/>
  <c r="AG18" i="8" s="1"/>
  <c r="AH11" i="8"/>
  <c r="AI11" i="8"/>
  <c r="AJ11" i="8"/>
  <c r="AK11" i="8"/>
  <c r="AL11" i="8"/>
  <c r="AM11" i="8"/>
  <c r="AN11" i="8"/>
  <c r="AO11" i="8"/>
  <c r="AP11" i="8"/>
  <c r="AQ11" i="8"/>
  <c r="AR11" i="8"/>
  <c r="F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F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F14" i="8"/>
  <c r="H14" i="8"/>
  <c r="I14" i="8"/>
  <c r="J14" i="8"/>
  <c r="J18" i="8" s="1"/>
  <c r="J20" i="8" s="1"/>
  <c r="J50" i="8" s="1"/>
  <c r="K14" i="8"/>
  <c r="L14" i="8"/>
  <c r="M14" i="8"/>
  <c r="N14" i="8"/>
  <c r="O14" i="8"/>
  <c r="P14" i="8"/>
  <c r="Q14" i="8"/>
  <c r="R14" i="8"/>
  <c r="R18" i="8" s="1"/>
  <c r="R20" i="8" s="1"/>
  <c r="R50" i="8" s="1"/>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F15" i="8"/>
  <c r="G15" i="8"/>
  <c r="H15" i="8"/>
  <c r="I15" i="8"/>
  <c r="J15" i="8"/>
  <c r="K15" i="8"/>
  <c r="L15" i="8"/>
  <c r="M15" i="8"/>
  <c r="N15" i="8"/>
  <c r="O15" i="8"/>
  <c r="P15" i="8"/>
  <c r="Q15" i="8"/>
  <c r="R15" i="8"/>
  <c r="S15" i="8"/>
  <c r="T15" i="8"/>
  <c r="U15" i="8"/>
  <c r="V15" i="8"/>
  <c r="W15" i="8"/>
  <c r="X15" i="8"/>
  <c r="Y15" i="8"/>
  <c r="Z15" i="8"/>
  <c r="Z18" i="8" s="1"/>
  <c r="Z20" i="8" s="1"/>
  <c r="Z50" i="8" s="1"/>
  <c r="AA15" i="8"/>
  <c r="AB15" i="8"/>
  <c r="AC15" i="8"/>
  <c r="AD15" i="8"/>
  <c r="AE15" i="8"/>
  <c r="AF15" i="8"/>
  <c r="AG15" i="8"/>
  <c r="AH15" i="8"/>
  <c r="AI15" i="8"/>
  <c r="AJ15" i="8"/>
  <c r="AK15" i="8"/>
  <c r="AL15" i="8"/>
  <c r="AM15" i="8"/>
  <c r="AN15" i="8"/>
  <c r="AO15" i="8"/>
  <c r="AP15" i="8"/>
  <c r="AQ15" i="8"/>
  <c r="AR15" i="8"/>
  <c r="F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K18" i="8"/>
  <c r="L18" i="8"/>
  <c r="N18" i="8"/>
  <c r="P18" i="8"/>
  <c r="S18" i="8"/>
  <c r="T18" i="8"/>
  <c r="U18" i="8"/>
  <c r="W18" i="8"/>
  <c r="X18" i="8"/>
  <c r="AA18" i="8"/>
  <c r="AB18" i="8"/>
  <c r="AC18" i="8"/>
  <c r="AD18" i="8"/>
  <c r="AE18" i="8"/>
  <c r="AF18" i="8"/>
  <c r="AH18" i="8"/>
  <c r="AH20" i="8" s="1"/>
  <c r="AH50" i="8" s="1"/>
  <c r="AJ18" i="8"/>
  <c r="AM18" i="8"/>
  <c r="K20" i="8"/>
  <c r="L20" i="8"/>
  <c r="N20" i="8"/>
  <c r="P20" i="8"/>
  <c r="S20" i="8"/>
  <c r="T20" i="8"/>
  <c r="U20" i="8"/>
  <c r="W20" i="8"/>
  <c r="X20" i="8"/>
  <c r="AA20" i="8"/>
  <c r="AB20" i="8"/>
  <c r="AC20" i="8"/>
  <c r="AD20" i="8"/>
  <c r="AE20" i="8"/>
  <c r="AF20" i="8"/>
  <c r="AJ20" i="8"/>
  <c r="AM20" i="8"/>
  <c r="A22" i="8"/>
  <c r="F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F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F25" i="8"/>
  <c r="I25" i="8"/>
  <c r="J25" i="8"/>
  <c r="K25" i="8"/>
  <c r="L25" i="8"/>
  <c r="M25" i="8"/>
  <c r="N25" i="8"/>
  <c r="O25" i="8"/>
  <c r="P25" i="8"/>
  <c r="Q25" i="8"/>
  <c r="R25" i="8"/>
  <c r="S25" i="8"/>
  <c r="T25" i="8"/>
  <c r="U25" i="8"/>
  <c r="V25" i="8"/>
  <c r="W25" i="8"/>
  <c r="X25" i="8"/>
  <c r="Y25" i="8"/>
  <c r="Z25" i="8"/>
  <c r="AA25" i="8"/>
  <c r="AB25" i="8"/>
  <c r="AC25" i="8"/>
  <c r="AD25" i="8"/>
  <c r="AE25" i="8"/>
  <c r="AF25" i="8"/>
  <c r="AG25" i="8"/>
  <c r="AH25" i="8"/>
  <c r="AI25" i="8"/>
  <c r="AJ25" i="8"/>
  <c r="AK25" i="8"/>
  <c r="AL25" i="8"/>
  <c r="AM25" i="8"/>
  <c r="AN25" i="8"/>
  <c r="AO25" i="8"/>
  <c r="AP25" i="8"/>
  <c r="AQ25" i="8"/>
  <c r="AR25" i="8"/>
  <c r="F26" i="8"/>
  <c r="I26" i="8"/>
  <c r="J26" i="8"/>
  <c r="K26" i="8"/>
  <c r="L26" i="8"/>
  <c r="M26" i="8"/>
  <c r="N26" i="8"/>
  <c r="O26" i="8"/>
  <c r="P26" i="8"/>
  <c r="Q26" i="8"/>
  <c r="R26" i="8"/>
  <c r="S26" i="8"/>
  <c r="T26" i="8"/>
  <c r="U26" i="8"/>
  <c r="V26" i="8"/>
  <c r="W26" i="8"/>
  <c r="X26" i="8"/>
  <c r="Y26" i="8"/>
  <c r="Z26" i="8"/>
  <c r="AA26" i="8"/>
  <c r="AB26" i="8"/>
  <c r="AC26" i="8"/>
  <c r="AD26" i="8"/>
  <c r="AE26" i="8"/>
  <c r="AF26" i="8"/>
  <c r="AG26" i="8"/>
  <c r="AH26" i="8"/>
  <c r="AI26" i="8"/>
  <c r="AJ26" i="8"/>
  <c r="AK26" i="8"/>
  <c r="AL26" i="8"/>
  <c r="AM26" i="8"/>
  <c r="AN26" i="8"/>
  <c r="AO26" i="8"/>
  <c r="AP26" i="8"/>
  <c r="AQ26" i="8"/>
  <c r="AR26" i="8"/>
  <c r="F27" i="8"/>
  <c r="E27" i="8" s="1"/>
  <c r="I27" i="8"/>
  <c r="J27" i="8"/>
  <c r="K27" i="8"/>
  <c r="L27" i="8"/>
  <c r="M27" i="8"/>
  <c r="N27" i="8"/>
  <c r="O27" i="8"/>
  <c r="P27" i="8"/>
  <c r="Q27" i="8"/>
  <c r="R27" i="8"/>
  <c r="S27" i="8"/>
  <c r="T27" i="8"/>
  <c r="U27" i="8"/>
  <c r="V27" i="8"/>
  <c r="W27" i="8"/>
  <c r="X27" i="8"/>
  <c r="Y27" i="8"/>
  <c r="Z27" i="8"/>
  <c r="AA27" i="8"/>
  <c r="AB27" i="8"/>
  <c r="AC27" i="8"/>
  <c r="AD27" i="8"/>
  <c r="AE27" i="8"/>
  <c r="AF27" i="8"/>
  <c r="AG27" i="8"/>
  <c r="AH27" i="8"/>
  <c r="AI27" i="8"/>
  <c r="AJ27" i="8"/>
  <c r="AK27" i="8"/>
  <c r="AL27" i="8"/>
  <c r="AM27" i="8"/>
  <c r="AN27" i="8"/>
  <c r="AO27" i="8"/>
  <c r="AP27" i="8"/>
  <c r="AQ27" i="8"/>
  <c r="AR27" i="8"/>
  <c r="I28" i="8"/>
  <c r="J28" i="8"/>
  <c r="K28" i="8"/>
  <c r="L28" i="8"/>
  <c r="M28" i="8"/>
  <c r="N28" i="8"/>
  <c r="O28" i="8"/>
  <c r="P28" i="8"/>
  <c r="Q28" i="8"/>
  <c r="R28" i="8"/>
  <c r="S28" i="8"/>
  <c r="T28" i="8"/>
  <c r="U28" i="8"/>
  <c r="V28" i="8"/>
  <c r="W28" i="8"/>
  <c r="X28" i="8"/>
  <c r="Y28" i="8"/>
  <c r="Z28" i="8"/>
  <c r="AA28" i="8"/>
  <c r="AB28" i="8"/>
  <c r="AC28" i="8"/>
  <c r="AD28" i="8"/>
  <c r="AE28" i="8"/>
  <c r="AF28" i="8"/>
  <c r="AG28" i="8"/>
  <c r="AH28" i="8"/>
  <c r="AI28" i="8"/>
  <c r="AJ28" i="8"/>
  <c r="AK28" i="8"/>
  <c r="AK46" i="8" s="1"/>
  <c r="AL28" i="8"/>
  <c r="AM28" i="8"/>
  <c r="AN28" i="8"/>
  <c r="AO28" i="8"/>
  <c r="AP28" i="8"/>
  <c r="AQ28" i="8"/>
  <c r="AR28" i="8"/>
  <c r="F29" i="8"/>
  <c r="I29" i="8"/>
  <c r="J29" i="8"/>
  <c r="K29" i="8"/>
  <c r="L29" i="8"/>
  <c r="M29" i="8"/>
  <c r="N29" i="8"/>
  <c r="O29" i="8"/>
  <c r="E29" i="8" s="1"/>
  <c r="P29" i="8"/>
  <c r="Q29" i="8"/>
  <c r="R29" i="8"/>
  <c r="S29" i="8"/>
  <c r="T29" i="8"/>
  <c r="U29" i="8"/>
  <c r="V29" i="8"/>
  <c r="W29" i="8"/>
  <c r="X29" i="8"/>
  <c r="Y29" i="8"/>
  <c r="Z29" i="8"/>
  <c r="AA29" i="8"/>
  <c r="AB29" i="8"/>
  <c r="AC29" i="8"/>
  <c r="AD29" i="8"/>
  <c r="AE29" i="8"/>
  <c r="AF29" i="8"/>
  <c r="AG29" i="8"/>
  <c r="AH29" i="8"/>
  <c r="AI29" i="8"/>
  <c r="AJ29" i="8"/>
  <c r="AK29" i="8"/>
  <c r="AL29" i="8"/>
  <c r="AM29" i="8"/>
  <c r="AN29" i="8"/>
  <c r="AO29" i="8"/>
  <c r="AP29" i="8"/>
  <c r="AQ29" i="8"/>
  <c r="AR29" i="8"/>
  <c r="F30" i="8"/>
  <c r="I30" i="8"/>
  <c r="E30" i="8" s="1"/>
  <c r="J30" i="8"/>
  <c r="K30" i="8"/>
  <c r="L30" i="8"/>
  <c r="M30" i="8"/>
  <c r="N30" i="8"/>
  <c r="O30" i="8"/>
  <c r="P30" i="8"/>
  <c r="Q30" i="8"/>
  <c r="R30" i="8"/>
  <c r="S30" i="8"/>
  <c r="T30" i="8"/>
  <c r="U30" i="8"/>
  <c r="V30" i="8"/>
  <c r="W30" i="8"/>
  <c r="X30" i="8"/>
  <c r="Y30" i="8"/>
  <c r="Z30" i="8"/>
  <c r="AA30" i="8"/>
  <c r="AB30" i="8"/>
  <c r="AC30" i="8"/>
  <c r="AD30" i="8"/>
  <c r="AE30" i="8"/>
  <c r="AF30" i="8"/>
  <c r="AG30" i="8"/>
  <c r="AH30" i="8"/>
  <c r="AI30" i="8"/>
  <c r="AJ30" i="8"/>
  <c r="AK30" i="8"/>
  <c r="AL30" i="8"/>
  <c r="AM30" i="8"/>
  <c r="AN30" i="8"/>
  <c r="AO30" i="8"/>
  <c r="AP30" i="8"/>
  <c r="AQ30" i="8"/>
  <c r="AR30" i="8"/>
  <c r="F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AL31" i="8"/>
  <c r="AM31" i="8"/>
  <c r="AN31" i="8"/>
  <c r="AO31" i="8"/>
  <c r="AP31" i="8"/>
  <c r="AQ31" i="8"/>
  <c r="AR31" i="8"/>
  <c r="F32" i="8"/>
  <c r="E32" i="8" s="1"/>
  <c r="I32" i="8"/>
  <c r="J32" i="8"/>
  <c r="K32" i="8"/>
  <c r="L32" i="8"/>
  <c r="M32" i="8"/>
  <c r="N32" i="8"/>
  <c r="O32" i="8"/>
  <c r="P32" i="8"/>
  <c r="Q32" i="8"/>
  <c r="R32" i="8"/>
  <c r="S32" i="8"/>
  <c r="T32" i="8"/>
  <c r="U32" i="8"/>
  <c r="V32" i="8"/>
  <c r="W32" i="8"/>
  <c r="X32" i="8"/>
  <c r="Y32" i="8"/>
  <c r="Z32" i="8"/>
  <c r="AA32" i="8"/>
  <c r="AB32" i="8"/>
  <c r="AC32" i="8"/>
  <c r="AD32" i="8"/>
  <c r="AE32" i="8"/>
  <c r="AF32" i="8"/>
  <c r="AG32" i="8"/>
  <c r="AH32" i="8"/>
  <c r="AI32" i="8"/>
  <c r="AJ32" i="8"/>
  <c r="AK32" i="8"/>
  <c r="AL32" i="8"/>
  <c r="AM32" i="8"/>
  <c r="AN32" i="8"/>
  <c r="AO32" i="8"/>
  <c r="AP32" i="8"/>
  <c r="AQ32" i="8"/>
  <c r="AR32" i="8"/>
  <c r="F33" i="8"/>
  <c r="I33" i="8"/>
  <c r="J33" i="8"/>
  <c r="K33" i="8"/>
  <c r="L33" i="8"/>
  <c r="M33" i="8"/>
  <c r="N33" i="8"/>
  <c r="O33" i="8"/>
  <c r="E33" i="8" s="1"/>
  <c r="P33" i="8"/>
  <c r="Q33" i="8"/>
  <c r="R33" i="8"/>
  <c r="S33" i="8"/>
  <c r="T33" i="8"/>
  <c r="U33" i="8"/>
  <c r="V33" i="8"/>
  <c r="W33" i="8"/>
  <c r="X33" i="8"/>
  <c r="Y33" i="8"/>
  <c r="Z33" i="8"/>
  <c r="AA33" i="8"/>
  <c r="AB33" i="8"/>
  <c r="AC33" i="8"/>
  <c r="AD33" i="8"/>
  <c r="AE33" i="8"/>
  <c r="AF33" i="8"/>
  <c r="AG33" i="8"/>
  <c r="AH33" i="8"/>
  <c r="AI33" i="8"/>
  <c r="AJ33" i="8"/>
  <c r="AK33" i="8"/>
  <c r="AL33" i="8"/>
  <c r="AM33" i="8"/>
  <c r="AN33" i="8"/>
  <c r="AO33" i="8"/>
  <c r="AP33" i="8"/>
  <c r="AQ33" i="8"/>
  <c r="AR33" i="8"/>
  <c r="F34" i="8"/>
  <c r="I34" i="8"/>
  <c r="J34" i="8"/>
  <c r="K34" i="8"/>
  <c r="L34" i="8"/>
  <c r="M34" i="8"/>
  <c r="N34" i="8"/>
  <c r="O34" i="8"/>
  <c r="P34" i="8"/>
  <c r="Q34" i="8"/>
  <c r="R34" i="8"/>
  <c r="S34" i="8"/>
  <c r="T34" i="8"/>
  <c r="U34" i="8"/>
  <c r="V34" i="8"/>
  <c r="W34" i="8"/>
  <c r="X34" i="8"/>
  <c r="Y34" i="8"/>
  <c r="Z34" i="8"/>
  <c r="AA34" i="8"/>
  <c r="AB34" i="8"/>
  <c r="AC34" i="8"/>
  <c r="AD34" i="8"/>
  <c r="AE34" i="8"/>
  <c r="AF34" i="8"/>
  <c r="AG34" i="8"/>
  <c r="AH34" i="8"/>
  <c r="AI34" i="8"/>
  <c r="AJ34" i="8"/>
  <c r="AK34" i="8"/>
  <c r="AL34" i="8"/>
  <c r="AM34" i="8"/>
  <c r="AN34" i="8"/>
  <c r="AO34" i="8"/>
  <c r="AP34" i="8"/>
  <c r="AQ34" i="8"/>
  <c r="AR34" i="8"/>
  <c r="F35" i="8"/>
  <c r="E35" i="8" s="1"/>
  <c r="I35" i="8"/>
  <c r="J35" i="8"/>
  <c r="K35" i="8"/>
  <c r="L35" i="8"/>
  <c r="M35" i="8"/>
  <c r="N35" i="8"/>
  <c r="O35" i="8"/>
  <c r="P35" i="8"/>
  <c r="Q35" i="8"/>
  <c r="R35" i="8"/>
  <c r="S35" i="8"/>
  <c r="T35" i="8"/>
  <c r="U35" i="8"/>
  <c r="V35" i="8"/>
  <c r="W35" i="8"/>
  <c r="X35" i="8"/>
  <c r="Y35" i="8"/>
  <c r="Z35" i="8"/>
  <c r="AA35" i="8"/>
  <c r="AB35" i="8"/>
  <c r="AC35" i="8"/>
  <c r="AD35" i="8"/>
  <c r="AE35" i="8"/>
  <c r="AF35" i="8"/>
  <c r="AG35" i="8"/>
  <c r="AH35" i="8"/>
  <c r="AI35" i="8"/>
  <c r="AJ35" i="8"/>
  <c r="AK35" i="8"/>
  <c r="AL35" i="8"/>
  <c r="AM35" i="8"/>
  <c r="AN35" i="8"/>
  <c r="AO35" i="8"/>
  <c r="AP35" i="8"/>
  <c r="AQ35" i="8"/>
  <c r="AR35" i="8"/>
  <c r="F36" i="8"/>
  <c r="E36" i="8" s="1"/>
  <c r="I36" i="8"/>
  <c r="J36" i="8"/>
  <c r="K36" i="8"/>
  <c r="L36" i="8"/>
  <c r="M36" i="8"/>
  <c r="N36" i="8"/>
  <c r="O36" i="8"/>
  <c r="P36" i="8"/>
  <c r="Q36" i="8"/>
  <c r="R36" i="8"/>
  <c r="S36" i="8"/>
  <c r="T36" i="8"/>
  <c r="U36" i="8"/>
  <c r="V36" i="8"/>
  <c r="W36" i="8"/>
  <c r="X36" i="8"/>
  <c r="Y36" i="8"/>
  <c r="Z36" i="8"/>
  <c r="AA36" i="8"/>
  <c r="AB36" i="8"/>
  <c r="AC36" i="8"/>
  <c r="AD36" i="8"/>
  <c r="AE36" i="8"/>
  <c r="AF36" i="8"/>
  <c r="AG36" i="8"/>
  <c r="AH36" i="8"/>
  <c r="AI36" i="8"/>
  <c r="AJ36" i="8"/>
  <c r="AK36" i="8"/>
  <c r="AL36" i="8"/>
  <c r="AM36" i="8"/>
  <c r="AN36" i="8"/>
  <c r="AO36" i="8"/>
  <c r="AP36" i="8"/>
  <c r="AQ36" i="8"/>
  <c r="AR36" i="8"/>
  <c r="F37" i="8"/>
  <c r="I37" i="8"/>
  <c r="J37" i="8"/>
  <c r="K37" i="8"/>
  <c r="L37" i="8"/>
  <c r="M37" i="8"/>
  <c r="N37" i="8"/>
  <c r="O37" i="8"/>
  <c r="E37" i="8" s="1"/>
  <c r="P37" i="8"/>
  <c r="Q37" i="8"/>
  <c r="R37" i="8"/>
  <c r="S37" i="8"/>
  <c r="T37" i="8"/>
  <c r="U37" i="8"/>
  <c r="V37" i="8"/>
  <c r="W37" i="8"/>
  <c r="X37" i="8"/>
  <c r="Y37" i="8"/>
  <c r="Z37" i="8"/>
  <c r="AA37" i="8"/>
  <c r="AB37" i="8"/>
  <c r="AC37" i="8"/>
  <c r="AD37" i="8"/>
  <c r="AE37" i="8"/>
  <c r="AF37" i="8"/>
  <c r="AG37" i="8"/>
  <c r="AH37" i="8"/>
  <c r="AI37" i="8"/>
  <c r="AJ37" i="8"/>
  <c r="AK37" i="8"/>
  <c r="AL37" i="8"/>
  <c r="AM37" i="8"/>
  <c r="AN37" i="8"/>
  <c r="AO37" i="8"/>
  <c r="AP37" i="8"/>
  <c r="AQ37" i="8"/>
  <c r="AR37" i="8"/>
  <c r="F38" i="8"/>
  <c r="I38" i="8"/>
  <c r="J38" i="8"/>
  <c r="K38" i="8"/>
  <c r="L38" i="8"/>
  <c r="M38" i="8"/>
  <c r="N38" i="8"/>
  <c r="O38" i="8"/>
  <c r="P38" i="8"/>
  <c r="Q38" i="8"/>
  <c r="R38" i="8"/>
  <c r="S38" i="8"/>
  <c r="T38" i="8"/>
  <c r="U38" i="8"/>
  <c r="V38" i="8"/>
  <c r="W38" i="8"/>
  <c r="X38" i="8"/>
  <c r="Y38" i="8"/>
  <c r="Z38" i="8"/>
  <c r="AA38" i="8"/>
  <c r="AB38" i="8"/>
  <c r="AC38" i="8"/>
  <c r="AD38" i="8"/>
  <c r="AE38" i="8"/>
  <c r="AF38" i="8"/>
  <c r="AG38" i="8"/>
  <c r="AH38" i="8"/>
  <c r="AI38" i="8"/>
  <c r="AJ38" i="8"/>
  <c r="AK38" i="8"/>
  <c r="AL38" i="8"/>
  <c r="AM38" i="8"/>
  <c r="AN38" i="8"/>
  <c r="AO38" i="8"/>
  <c r="AP38" i="8"/>
  <c r="AQ38" i="8"/>
  <c r="AR38" i="8"/>
  <c r="F39" i="8"/>
  <c r="I39" i="8"/>
  <c r="J39" i="8"/>
  <c r="K39" i="8"/>
  <c r="L39" i="8"/>
  <c r="M39" i="8"/>
  <c r="N39" i="8"/>
  <c r="O39" i="8"/>
  <c r="P39" i="8"/>
  <c r="Q39" i="8"/>
  <c r="R39" i="8"/>
  <c r="S39" i="8"/>
  <c r="T39" i="8"/>
  <c r="U39" i="8"/>
  <c r="V39" i="8"/>
  <c r="W39" i="8"/>
  <c r="X39" i="8"/>
  <c r="Y39" i="8"/>
  <c r="Z39" i="8"/>
  <c r="AA39" i="8"/>
  <c r="AB39" i="8"/>
  <c r="AC39" i="8"/>
  <c r="AD39" i="8"/>
  <c r="AE39" i="8"/>
  <c r="AF39" i="8"/>
  <c r="AG39" i="8"/>
  <c r="AH39" i="8"/>
  <c r="AI39" i="8"/>
  <c r="AJ39" i="8"/>
  <c r="AK39" i="8"/>
  <c r="AL39" i="8"/>
  <c r="AM39" i="8"/>
  <c r="AN39" i="8"/>
  <c r="AO39" i="8"/>
  <c r="AP39" i="8"/>
  <c r="AQ39" i="8"/>
  <c r="AR39" i="8"/>
  <c r="F40" i="8"/>
  <c r="I40" i="8"/>
  <c r="J40" i="8"/>
  <c r="K40" i="8"/>
  <c r="L40" i="8"/>
  <c r="M40" i="8"/>
  <c r="M46" i="8" s="1"/>
  <c r="N40" i="8"/>
  <c r="O40" i="8"/>
  <c r="P40" i="8"/>
  <c r="Q40" i="8"/>
  <c r="R40" i="8"/>
  <c r="S40" i="8"/>
  <c r="T40" i="8"/>
  <c r="U40" i="8"/>
  <c r="U46" i="8" s="1"/>
  <c r="U50" i="8" s="1"/>
  <c r="V40" i="8"/>
  <c r="W40" i="8"/>
  <c r="X40" i="8"/>
  <c r="Y40" i="8"/>
  <c r="Z40" i="8"/>
  <c r="AA40" i="8"/>
  <c r="AB40" i="8"/>
  <c r="AC40" i="8"/>
  <c r="AC46" i="8" s="1"/>
  <c r="AC50" i="8" s="1"/>
  <c r="AD40" i="8"/>
  <c r="AE40" i="8"/>
  <c r="AF40" i="8"/>
  <c r="AG40" i="8"/>
  <c r="AH40" i="8"/>
  <c r="AI40" i="8"/>
  <c r="AJ40" i="8"/>
  <c r="AK40" i="8"/>
  <c r="AL40" i="8"/>
  <c r="AM40" i="8"/>
  <c r="AN40" i="8"/>
  <c r="AO40" i="8"/>
  <c r="AP40" i="8"/>
  <c r="AQ40" i="8"/>
  <c r="AR40" i="8"/>
  <c r="F41" i="8"/>
  <c r="H41" i="8"/>
  <c r="I41" i="8"/>
  <c r="J41" i="8"/>
  <c r="K41" i="8"/>
  <c r="L41" i="8"/>
  <c r="M41" i="8"/>
  <c r="N41" i="8"/>
  <c r="O41" i="8"/>
  <c r="P41" i="8"/>
  <c r="Q41" i="8"/>
  <c r="R41" i="8"/>
  <c r="S41" i="8"/>
  <c r="T41" i="8"/>
  <c r="U41" i="8"/>
  <c r="V41" i="8"/>
  <c r="W41" i="8"/>
  <c r="X41" i="8"/>
  <c r="Y41" i="8"/>
  <c r="Z41" i="8"/>
  <c r="AA41" i="8"/>
  <c r="AB41" i="8"/>
  <c r="AC41" i="8"/>
  <c r="AD41" i="8"/>
  <c r="AE41" i="8"/>
  <c r="AF41" i="8"/>
  <c r="AG41" i="8"/>
  <c r="AH41" i="8"/>
  <c r="AI41" i="8"/>
  <c r="AJ41" i="8"/>
  <c r="AK41" i="8"/>
  <c r="AL41" i="8"/>
  <c r="AM41" i="8"/>
  <c r="AN41" i="8"/>
  <c r="AO41" i="8"/>
  <c r="AP41" i="8"/>
  <c r="AQ41" i="8"/>
  <c r="AR41" i="8"/>
  <c r="F42" i="8"/>
  <c r="I42" i="8"/>
  <c r="J42" i="8"/>
  <c r="K42" i="8"/>
  <c r="L42" i="8"/>
  <c r="M42" i="8"/>
  <c r="N42" i="8"/>
  <c r="O42" i="8"/>
  <c r="E42" i="8" s="1"/>
  <c r="P42" i="8"/>
  <c r="Q42" i="8"/>
  <c r="R42" i="8"/>
  <c r="S42" i="8"/>
  <c r="T42" i="8"/>
  <c r="U42" i="8"/>
  <c r="V42" i="8"/>
  <c r="W42" i="8"/>
  <c r="X42" i="8"/>
  <c r="Y42" i="8"/>
  <c r="Z42" i="8"/>
  <c r="AA42" i="8"/>
  <c r="AB42" i="8"/>
  <c r="AC42" i="8"/>
  <c r="AD42" i="8"/>
  <c r="AE42" i="8"/>
  <c r="AF42" i="8"/>
  <c r="AG42" i="8"/>
  <c r="AH42" i="8"/>
  <c r="AI42" i="8"/>
  <c r="AJ42" i="8"/>
  <c r="AK42" i="8"/>
  <c r="AL42" i="8"/>
  <c r="AM42" i="8"/>
  <c r="AN42" i="8"/>
  <c r="AO42" i="8"/>
  <c r="AP42" i="8"/>
  <c r="AQ42" i="8"/>
  <c r="AR42" i="8"/>
  <c r="I43" i="8"/>
  <c r="J43" i="8"/>
  <c r="K43" i="8"/>
  <c r="L43" i="8"/>
  <c r="M43" i="8"/>
  <c r="N43" i="8"/>
  <c r="O43" i="8"/>
  <c r="P43" i="8"/>
  <c r="Q43" i="8"/>
  <c r="R43" i="8"/>
  <c r="S43" i="8"/>
  <c r="T43" i="8"/>
  <c r="U43" i="8"/>
  <c r="V43" i="8"/>
  <c r="W43" i="8"/>
  <c r="X43" i="8"/>
  <c r="Y43" i="8"/>
  <c r="Z43" i="8"/>
  <c r="AA43" i="8"/>
  <c r="AB43" i="8"/>
  <c r="AC43" i="8"/>
  <c r="AD43" i="8"/>
  <c r="AE43" i="8"/>
  <c r="AF43" i="8"/>
  <c r="AG43" i="8"/>
  <c r="AH43" i="8"/>
  <c r="AI43" i="8"/>
  <c r="AJ43" i="8"/>
  <c r="AK43" i="8"/>
  <c r="AL43" i="8"/>
  <c r="AM43" i="8"/>
  <c r="AN43" i="8"/>
  <c r="AO43" i="8"/>
  <c r="AP43" i="8"/>
  <c r="AQ43" i="8"/>
  <c r="AR43" i="8"/>
  <c r="I44" i="8"/>
  <c r="J44" i="8"/>
  <c r="K44" i="8"/>
  <c r="L44" i="8"/>
  <c r="M44" i="8"/>
  <c r="N44" i="8"/>
  <c r="O44" i="8"/>
  <c r="P44" i="8"/>
  <c r="Q44" i="8"/>
  <c r="R44" i="8"/>
  <c r="S44" i="8"/>
  <c r="T44" i="8"/>
  <c r="U44" i="8"/>
  <c r="V44" i="8"/>
  <c r="W44" i="8"/>
  <c r="X44" i="8"/>
  <c r="Y44" i="8"/>
  <c r="Z44" i="8"/>
  <c r="AA44" i="8"/>
  <c r="AB44" i="8"/>
  <c r="AC44" i="8"/>
  <c r="AD44" i="8"/>
  <c r="AE44" i="8"/>
  <c r="AF44" i="8"/>
  <c r="AG44" i="8"/>
  <c r="AH44" i="8"/>
  <c r="AI44" i="8"/>
  <c r="AJ44" i="8"/>
  <c r="AK44" i="8"/>
  <c r="AL44" i="8"/>
  <c r="AM44" i="8"/>
  <c r="AN44" i="8"/>
  <c r="AO44" i="8"/>
  <c r="AP44" i="8"/>
  <c r="AQ44" i="8"/>
  <c r="AR44" i="8"/>
  <c r="I45" i="8"/>
  <c r="J45" i="8"/>
  <c r="K45" i="8"/>
  <c r="L45" i="8"/>
  <c r="M45" i="8"/>
  <c r="N45" i="8"/>
  <c r="O45" i="8"/>
  <c r="P45" i="8"/>
  <c r="Q45" i="8"/>
  <c r="R45" i="8"/>
  <c r="S45" i="8"/>
  <c r="T45" i="8"/>
  <c r="U45" i="8"/>
  <c r="V45" i="8"/>
  <c r="W45" i="8"/>
  <c r="X45" i="8"/>
  <c r="Y45" i="8"/>
  <c r="Z45" i="8"/>
  <c r="AA45" i="8"/>
  <c r="AB45" i="8"/>
  <c r="AC45" i="8"/>
  <c r="AD45" i="8"/>
  <c r="AE45" i="8"/>
  <c r="AF45" i="8"/>
  <c r="AG45" i="8"/>
  <c r="AH45" i="8"/>
  <c r="AI45" i="8"/>
  <c r="AJ45" i="8"/>
  <c r="AK45" i="8"/>
  <c r="AL45" i="8"/>
  <c r="AM45" i="8"/>
  <c r="AN45" i="8"/>
  <c r="AO45" i="8"/>
  <c r="AP45" i="8"/>
  <c r="AQ45" i="8"/>
  <c r="AR45" i="8"/>
  <c r="J46" i="8"/>
  <c r="L46" i="8"/>
  <c r="N46" i="8"/>
  <c r="P46" i="8"/>
  <c r="R46" i="8"/>
  <c r="T46" i="8"/>
  <c r="V46" i="8"/>
  <c r="X46" i="8"/>
  <c r="Z46" i="8"/>
  <c r="AB46" i="8"/>
  <c r="AD46" i="8"/>
  <c r="AD50" i="8" s="1"/>
  <c r="AF46" i="8"/>
  <c r="AH46" i="8"/>
  <c r="AJ46" i="8"/>
  <c r="AL46" i="8"/>
  <c r="AN46" i="8"/>
  <c r="AP46" i="8"/>
  <c r="AR46" i="8"/>
  <c r="E48" i="8"/>
  <c r="H48" i="8"/>
  <c r="I48" i="8"/>
  <c r="J48" i="8"/>
  <c r="K48" i="8"/>
  <c r="L48" i="8"/>
  <c r="M48" i="8"/>
  <c r="N48" i="8"/>
  <c r="N50" i="8" s="1"/>
  <c r="O48" i="8"/>
  <c r="P48" i="8"/>
  <c r="Q48" i="8"/>
  <c r="R48" i="8"/>
  <c r="S48" i="8"/>
  <c r="T48" i="8"/>
  <c r="U48" i="8"/>
  <c r="V48" i="8"/>
  <c r="W48" i="8"/>
  <c r="X48" i="8"/>
  <c r="Y48" i="8"/>
  <c r="Z48" i="8"/>
  <c r="AA48" i="8"/>
  <c r="AB48" i="8"/>
  <c r="AC48" i="8"/>
  <c r="AD48" i="8"/>
  <c r="AE48" i="8"/>
  <c r="AF48" i="8"/>
  <c r="AG48" i="8"/>
  <c r="AH48" i="8"/>
  <c r="AI48" i="8"/>
  <c r="AJ48" i="8"/>
  <c r="AK48" i="8"/>
  <c r="AL48" i="8"/>
  <c r="AM48" i="8"/>
  <c r="AN48" i="8"/>
  <c r="AO48" i="8"/>
  <c r="AP48" i="8"/>
  <c r="AQ48" i="8"/>
  <c r="AR48" i="8"/>
  <c r="C50" i="8"/>
  <c r="L50" i="8"/>
  <c r="P50" i="8"/>
  <c r="T50" i="8"/>
  <c r="X50" i="8"/>
  <c r="AB50" i="8"/>
  <c r="AF50" i="8"/>
  <c r="AJ50" i="8"/>
  <c r="I95" i="8"/>
  <c r="J95" i="8"/>
  <c r="K95" i="8"/>
  <c r="L95" i="8"/>
  <c r="M95" i="8"/>
  <c r="N95" i="8"/>
  <c r="O95" i="8"/>
  <c r="P95" i="8"/>
  <c r="Q95" i="8"/>
  <c r="R95" i="8"/>
  <c r="S95" i="8"/>
  <c r="T95" i="8"/>
  <c r="U95" i="8"/>
  <c r="V95" i="8"/>
  <c r="W95" i="8"/>
  <c r="X95" i="8"/>
  <c r="Y95" i="8"/>
  <c r="Z95" i="8"/>
  <c r="AA95" i="8"/>
  <c r="AB95" i="8"/>
  <c r="AC95" i="8"/>
  <c r="AD95" i="8"/>
  <c r="AE95" i="8"/>
  <c r="AF95" i="8"/>
  <c r="AG95" i="8"/>
  <c r="AH95" i="8"/>
  <c r="AI95" i="8"/>
  <c r="AJ95" i="8"/>
  <c r="AK95" i="8"/>
  <c r="AL95" i="8"/>
  <c r="AM95" i="8"/>
  <c r="AN95" i="8"/>
  <c r="AO95" i="8"/>
  <c r="AP95" i="8"/>
  <c r="AQ95" i="8"/>
  <c r="AR95" i="8"/>
  <c r="I97" i="8"/>
  <c r="J97" i="8"/>
  <c r="K97" i="8"/>
  <c r="L97" i="8"/>
  <c r="M97" i="8"/>
  <c r="N97" i="8"/>
  <c r="O97" i="8"/>
  <c r="P97" i="8"/>
  <c r="Q97" i="8"/>
  <c r="R97" i="8"/>
  <c r="S97" i="8"/>
  <c r="T97" i="8"/>
  <c r="T100" i="8" s="1"/>
  <c r="U97" i="8"/>
  <c r="V97" i="8"/>
  <c r="W97" i="8"/>
  <c r="X97" i="8"/>
  <c r="Y97" i="8"/>
  <c r="Z97" i="8"/>
  <c r="AA97" i="8"/>
  <c r="AB97" i="8"/>
  <c r="AC97" i="8"/>
  <c r="AD97" i="8"/>
  <c r="AE97" i="8"/>
  <c r="AF97" i="8"/>
  <c r="AG97" i="8"/>
  <c r="AH97" i="8"/>
  <c r="AI97" i="8"/>
  <c r="AJ97" i="8"/>
  <c r="AJ100" i="8" s="1"/>
  <c r="AK97" i="8"/>
  <c r="AL97" i="8"/>
  <c r="AM97" i="8"/>
  <c r="AN97" i="8"/>
  <c r="AO97" i="8"/>
  <c r="AP97" i="8"/>
  <c r="AQ97" i="8"/>
  <c r="AR97" i="8"/>
  <c r="AR100" i="8" s="1"/>
  <c r="I99" i="8"/>
  <c r="J99" i="8"/>
  <c r="K99" i="8"/>
  <c r="L99" i="8"/>
  <c r="M99" i="8"/>
  <c r="M100" i="8" s="1"/>
  <c r="N99" i="8"/>
  <c r="N100" i="8" s="1"/>
  <c r="O99" i="8"/>
  <c r="P99" i="8"/>
  <c r="P100" i="8" s="1"/>
  <c r="P105" i="8" s="1"/>
  <c r="P112" i="8" s="1"/>
  <c r="P5" i="8" s="1"/>
  <c r="Q99" i="8"/>
  <c r="R99" i="8"/>
  <c r="S99" i="8"/>
  <c r="T99" i="8"/>
  <c r="U99" i="8"/>
  <c r="U100" i="8" s="1"/>
  <c r="V99" i="8"/>
  <c r="V100" i="8" s="1"/>
  <c r="W99" i="8"/>
  <c r="X99" i="8"/>
  <c r="X100" i="8" s="1"/>
  <c r="X105" i="8" s="1"/>
  <c r="X112" i="8" s="1"/>
  <c r="X5" i="8" s="1"/>
  <c r="Y99" i="8"/>
  <c r="Z99" i="8"/>
  <c r="AA99" i="8"/>
  <c r="AB99" i="8"/>
  <c r="AC99" i="8"/>
  <c r="AC100" i="8" s="1"/>
  <c r="AD99" i="8"/>
  <c r="AD100" i="8" s="1"/>
  <c r="AE99" i="8"/>
  <c r="AF99" i="8"/>
  <c r="AF100" i="8" s="1"/>
  <c r="AF105" i="8" s="1"/>
  <c r="AG99" i="8"/>
  <c r="AH99" i="8"/>
  <c r="AI99" i="8"/>
  <c r="AJ99" i="8"/>
  <c r="AK99" i="8"/>
  <c r="AK100" i="8" s="1"/>
  <c r="AL99" i="8"/>
  <c r="AL100" i="8" s="1"/>
  <c r="AM99" i="8"/>
  <c r="AN99" i="8"/>
  <c r="AN100" i="8" s="1"/>
  <c r="AN105" i="8" s="1"/>
  <c r="AN112" i="8" s="1"/>
  <c r="AN5" i="8" s="1"/>
  <c r="AO99" i="8"/>
  <c r="AP99" i="8"/>
  <c r="AQ99" i="8"/>
  <c r="AR99" i="8"/>
  <c r="I100" i="8"/>
  <c r="I101" i="8" s="1"/>
  <c r="J100" i="8"/>
  <c r="J101" i="8" s="1"/>
  <c r="K100" i="8"/>
  <c r="L100" i="8"/>
  <c r="L101" i="8" s="1"/>
  <c r="L106" i="8" s="1"/>
  <c r="L111" i="8" s="1"/>
  <c r="L4" i="8" s="1"/>
  <c r="O100" i="8"/>
  <c r="Q100" i="8"/>
  <c r="Q101" i="8" s="1"/>
  <c r="R100" i="8"/>
  <c r="R101" i="8" s="1"/>
  <c r="S100" i="8"/>
  <c r="W100" i="8"/>
  <c r="Y100" i="8"/>
  <c r="Y101" i="8" s="1"/>
  <c r="Z100" i="8"/>
  <c r="Z101" i="8" s="1"/>
  <c r="AA100" i="8"/>
  <c r="AB100" i="8"/>
  <c r="AB101" i="8" s="1"/>
  <c r="AB106" i="8" s="1"/>
  <c r="AB111" i="8" s="1"/>
  <c r="AB4" i="8" s="1"/>
  <c r="AE100" i="8"/>
  <c r="AG100" i="8"/>
  <c r="AG101" i="8" s="1"/>
  <c r="AH100" i="8"/>
  <c r="AH101" i="8" s="1"/>
  <c r="AI100" i="8"/>
  <c r="AM100" i="8"/>
  <c r="AO100" i="8"/>
  <c r="AO101" i="8" s="1"/>
  <c r="AP100" i="8"/>
  <c r="AP101" i="8" s="1"/>
  <c r="AQ100" i="8"/>
  <c r="K101" i="8"/>
  <c r="O101" i="8"/>
  <c r="S101" i="8"/>
  <c r="W101" i="8"/>
  <c r="X101" i="8"/>
  <c r="X102" i="8" s="1"/>
  <c r="X107" i="8" s="1"/>
  <c r="X110" i="8" s="1"/>
  <c r="X3" i="8" s="1"/>
  <c r="AA101" i="8"/>
  <c r="AE101" i="8"/>
  <c r="AI101" i="8"/>
  <c r="AM101" i="8"/>
  <c r="AN101" i="8"/>
  <c r="AN102" i="8" s="1"/>
  <c r="AN107" i="8" s="1"/>
  <c r="AQ101" i="8"/>
  <c r="K102" i="8"/>
  <c r="O102" i="8"/>
  <c r="S102" i="8"/>
  <c r="W102" i="8"/>
  <c r="AA102" i="8"/>
  <c r="AE102" i="8"/>
  <c r="AI102" i="8"/>
  <c r="AM102" i="8"/>
  <c r="AQ102" i="8"/>
  <c r="I104" i="8"/>
  <c r="J104" i="8"/>
  <c r="K104" i="8"/>
  <c r="L104" i="8"/>
  <c r="M104" i="8"/>
  <c r="N104" i="8"/>
  <c r="O104" i="8"/>
  <c r="Q104" i="8"/>
  <c r="R104" i="8"/>
  <c r="S104" i="8"/>
  <c r="T104" i="8"/>
  <c r="U104" i="8"/>
  <c r="V104" i="8"/>
  <c r="W104" i="8"/>
  <c r="Y104" i="8"/>
  <c r="Z104" i="8"/>
  <c r="AA104" i="8"/>
  <c r="AB104" i="8"/>
  <c r="AC104" i="8"/>
  <c r="AD104" i="8"/>
  <c r="AE104" i="8"/>
  <c r="AG104" i="8"/>
  <c r="AH104" i="8"/>
  <c r="AI104" i="8"/>
  <c r="AJ104" i="8"/>
  <c r="AK104" i="8"/>
  <c r="AL104" i="8"/>
  <c r="AM104" i="8"/>
  <c r="AO104" i="8"/>
  <c r="AP104" i="8"/>
  <c r="AQ104" i="8"/>
  <c r="AR104" i="8"/>
  <c r="I105" i="8"/>
  <c r="I112" i="8" s="1"/>
  <c r="I5" i="8" s="1"/>
  <c r="J105" i="8"/>
  <c r="J112" i="8" s="1"/>
  <c r="J5" i="8" s="1"/>
  <c r="K105" i="8"/>
  <c r="O105" i="8"/>
  <c r="Q105" i="8"/>
  <c r="Q112" i="8" s="1"/>
  <c r="Q5" i="8" s="1"/>
  <c r="R105" i="8"/>
  <c r="R112" i="8" s="1"/>
  <c r="R5" i="8" s="1"/>
  <c r="S105" i="8"/>
  <c r="W105" i="8"/>
  <c r="Y105" i="8"/>
  <c r="Y112" i="8" s="1"/>
  <c r="Y5" i="8" s="1"/>
  <c r="Z105" i="8"/>
  <c r="Z112" i="8" s="1"/>
  <c r="Z5" i="8" s="1"/>
  <c r="AA105" i="8"/>
  <c r="AE105" i="8"/>
  <c r="AG105" i="8"/>
  <c r="AG112" i="8" s="1"/>
  <c r="AG5" i="8" s="1"/>
  <c r="AH105" i="8"/>
  <c r="AH112" i="8" s="1"/>
  <c r="AH5" i="8" s="1"/>
  <c r="AI105" i="8"/>
  <c r="AM105" i="8"/>
  <c r="AO105" i="8"/>
  <c r="AO112" i="8" s="1"/>
  <c r="AO5" i="8" s="1"/>
  <c r="AP105" i="8"/>
  <c r="AP112" i="8" s="1"/>
  <c r="AP5" i="8" s="1"/>
  <c r="AQ105" i="8"/>
  <c r="K106" i="8"/>
  <c r="O106" i="8"/>
  <c r="S106" i="8"/>
  <c r="W106" i="8"/>
  <c r="AA106" i="8"/>
  <c r="AE106" i="8"/>
  <c r="AI106" i="8"/>
  <c r="AM106" i="8"/>
  <c r="AQ106" i="8"/>
  <c r="K107" i="8"/>
  <c r="O107" i="8"/>
  <c r="S107" i="8"/>
  <c r="W107" i="8"/>
  <c r="AA107" i="8"/>
  <c r="AE107" i="8"/>
  <c r="AI107" i="8"/>
  <c r="AM107" i="8"/>
  <c r="AQ107" i="8"/>
  <c r="K110" i="8"/>
  <c r="K3" i="8" s="1"/>
  <c r="O110" i="8"/>
  <c r="O3" i="8" s="1"/>
  <c r="S110" i="8"/>
  <c r="S3" i="8" s="1"/>
  <c r="W110" i="8"/>
  <c r="W3" i="8" s="1"/>
  <c r="AA110" i="8"/>
  <c r="AA3" i="8" s="1"/>
  <c r="AE110" i="8"/>
  <c r="AI110" i="8"/>
  <c r="AI3" i="8" s="1"/>
  <c r="AM110" i="8"/>
  <c r="AM3" i="8" s="1"/>
  <c r="AN110" i="8"/>
  <c r="AN3" i="8" s="1"/>
  <c r="AQ110" i="8"/>
  <c r="AQ3" i="8" s="1"/>
  <c r="K111" i="8"/>
  <c r="K4" i="8" s="1"/>
  <c r="O111" i="8"/>
  <c r="O4" i="8" s="1"/>
  <c r="S111" i="8"/>
  <c r="S4" i="8" s="1"/>
  <c r="W111" i="8"/>
  <c r="AA111" i="8"/>
  <c r="AA4" i="8" s="1"/>
  <c r="AE111" i="8"/>
  <c r="AE4" i="8" s="1"/>
  <c r="AI111" i="8"/>
  <c r="AI4" i="8" s="1"/>
  <c r="AM111" i="8"/>
  <c r="AM4" i="8" s="1"/>
  <c r="AQ111" i="8"/>
  <c r="AQ4" i="8" s="1"/>
  <c r="K112" i="8"/>
  <c r="K5" i="8" s="1"/>
  <c r="O112" i="8"/>
  <c r="O5" i="8" s="1"/>
  <c r="S112" i="8"/>
  <c r="S5" i="8" s="1"/>
  <c r="W112" i="8"/>
  <c r="AA112" i="8"/>
  <c r="AA5" i="8" s="1"/>
  <c r="AE112" i="8"/>
  <c r="AE5" i="8" s="1"/>
  <c r="AF112" i="8"/>
  <c r="AF5" i="8" s="1"/>
  <c r="AI112" i="8"/>
  <c r="AI5" i="8" s="1"/>
  <c r="AM112" i="8"/>
  <c r="AM5" i="8" s="1"/>
  <c r="AQ112" i="8"/>
  <c r="AQ5" i="8" s="1"/>
  <c r="I113" i="8"/>
  <c r="I6" i="8" s="1"/>
  <c r="J113" i="8"/>
  <c r="J6" i="8" s="1"/>
  <c r="K113" i="8"/>
  <c r="K6" i="8" s="1"/>
  <c r="O113" i="8"/>
  <c r="Q113" i="8"/>
  <c r="Q6" i="8" s="1"/>
  <c r="R113" i="8"/>
  <c r="R6" i="8" s="1"/>
  <c r="S113" i="8"/>
  <c r="S6" i="8" s="1"/>
  <c r="W113" i="8"/>
  <c r="W6" i="8" s="1"/>
  <c r="Y113" i="8"/>
  <c r="Y6" i="8" s="1"/>
  <c r="Z113" i="8"/>
  <c r="Z6" i="8" s="1"/>
  <c r="AA113" i="8"/>
  <c r="AA6" i="8" s="1"/>
  <c r="AE113" i="8"/>
  <c r="AE6" i="8" s="1"/>
  <c r="AG113" i="8"/>
  <c r="AH113" i="8"/>
  <c r="AH6" i="8" s="1"/>
  <c r="AI113" i="8"/>
  <c r="AI6" i="8" s="1"/>
  <c r="AM113" i="8"/>
  <c r="AM6" i="8" s="1"/>
  <c r="AO113" i="8"/>
  <c r="AO6" i="8" s="1"/>
  <c r="AP113" i="8"/>
  <c r="AQ113" i="8"/>
  <c r="AQ6" i="8" s="1"/>
  <c r="I114" i="8"/>
  <c r="I7" i="8" s="1"/>
  <c r="J114" i="8"/>
  <c r="J7" i="8" s="1"/>
  <c r="K114" i="8"/>
  <c r="K7" i="8" s="1"/>
  <c r="L114" i="8"/>
  <c r="L7" i="8" s="1"/>
  <c r="M114" i="8"/>
  <c r="M7" i="8" s="1"/>
  <c r="N114" i="8"/>
  <c r="N7" i="8" s="1"/>
  <c r="O114" i="8"/>
  <c r="P114" i="8"/>
  <c r="P7" i="8" s="1"/>
  <c r="Q114" i="8"/>
  <c r="Q7" i="8" s="1"/>
  <c r="R114" i="8"/>
  <c r="R7" i="8" s="1"/>
  <c r="S114" i="8"/>
  <c r="S7" i="8" s="1"/>
  <c r="T114" i="8"/>
  <c r="T7" i="8" s="1"/>
  <c r="U114" i="8"/>
  <c r="U7" i="8" s="1"/>
  <c r="V114" i="8"/>
  <c r="V7" i="8" s="1"/>
  <c r="W114" i="8"/>
  <c r="W7" i="8" s="1"/>
  <c r="X114" i="8"/>
  <c r="X7" i="8" s="1"/>
  <c r="Y114" i="8"/>
  <c r="Z114" i="8"/>
  <c r="Z7" i="8" s="1"/>
  <c r="AA114" i="8"/>
  <c r="AA7" i="8" s="1"/>
  <c r="AB114" i="8"/>
  <c r="AB7" i="8" s="1"/>
  <c r="AC114" i="8"/>
  <c r="AC7" i="8" s="1"/>
  <c r="AD114" i="8"/>
  <c r="AD7" i="8" s="1"/>
  <c r="AE114" i="8"/>
  <c r="AE7" i="8" s="1"/>
  <c r="AF114" i="8"/>
  <c r="AF7" i="8" s="1"/>
  <c r="AG114" i="8"/>
  <c r="AG7" i="8" s="1"/>
  <c r="AH114" i="8"/>
  <c r="AI114" i="8"/>
  <c r="AI7" i="8" s="1"/>
  <c r="AJ114" i="8"/>
  <c r="AJ7" i="8" s="1"/>
  <c r="AK114" i="8"/>
  <c r="AK7" i="8" s="1"/>
  <c r="AL114" i="8"/>
  <c r="AL7" i="8" s="1"/>
  <c r="AM114" i="8"/>
  <c r="AM7" i="8" s="1"/>
  <c r="AN114" i="8"/>
  <c r="AN7" i="8" s="1"/>
  <c r="AO114" i="8"/>
  <c r="AO7" i="8" s="1"/>
  <c r="AP114" i="8"/>
  <c r="AQ114" i="8"/>
  <c r="AQ7" i="8" s="1"/>
  <c r="AR114" i="8"/>
  <c r="AR7" i="8" s="1"/>
  <c r="A1" i="4"/>
  <c r="A2" i="4"/>
  <c r="J5" i="4"/>
  <c r="A60" i="4"/>
  <c r="A61" i="4"/>
  <c r="J64" i="4"/>
  <c r="A118" i="4"/>
  <c r="A119" i="4"/>
  <c r="J122" i="4"/>
  <c r="I168" i="4"/>
  <c r="A176" i="4"/>
  <c r="A177" i="4"/>
  <c r="K200" i="4"/>
  <c r="A1" i="14"/>
  <c r="A2" i="14"/>
  <c r="E8" i="14"/>
  <c r="F8" i="14"/>
  <c r="G8" i="14"/>
  <c r="H8" i="14"/>
  <c r="I8" i="14"/>
  <c r="E32" i="14"/>
  <c r="F32" i="14"/>
  <c r="G32" i="14"/>
  <c r="H32" i="14"/>
  <c r="I32" i="14"/>
  <c r="E55" i="14"/>
  <c r="F55" i="14"/>
  <c r="G55" i="14"/>
  <c r="H55" i="14"/>
  <c r="I55" i="14"/>
  <c r="E66" i="14"/>
  <c r="F66" i="14"/>
  <c r="G66" i="14"/>
  <c r="H66" i="14"/>
  <c r="I66" i="14"/>
  <c r="E87" i="14"/>
  <c r="F87" i="14"/>
  <c r="G87" i="14"/>
  <c r="H87" i="14"/>
  <c r="I87" i="14"/>
  <c r="E95" i="14"/>
  <c r="F95" i="14"/>
  <c r="G95" i="14"/>
  <c r="H95" i="14"/>
  <c r="I95" i="14"/>
  <c r="E103" i="14"/>
  <c r="F103" i="14"/>
  <c r="G103" i="14"/>
  <c r="H103" i="14"/>
  <c r="I103" i="14"/>
  <c r="E128" i="14"/>
  <c r="F128" i="14"/>
  <c r="G128" i="14"/>
  <c r="H128" i="14"/>
  <c r="I128" i="14"/>
  <c r="E151" i="14"/>
  <c r="F151" i="14"/>
  <c r="G151" i="14"/>
  <c r="H151" i="14"/>
  <c r="H199" i="14" s="1"/>
  <c r="I151" i="14"/>
  <c r="E180" i="14"/>
  <c r="F180" i="14"/>
  <c r="G180" i="14"/>
  <c r="H180" i="14"/>
  <c r="I180" i="14"/>
  <c r="E187" i="14"/>
  <c r="F187" i="14"/>
  <c r="G187" i="14"/>
  <c r="H187" i="14"/>
  <c r="I187" i="14"/>
  <c r="E195" i="14"/>
  <c r="F195" i="14"/>
  <c r="G41" i="8" s="1"/>
  <c r="G195" i="14"/>
  <c r="H195" i="14"/>
  <c r="I195" i="14"/>
  <c r="E197" i="14"/>
  <c r="A1" i="13"/>
  <c r="A2" i="13"/>
  <c r="G6" i="13"/>
  <c r="H6" i="13"/>
  <c r="I6" i="13"/>
  <c r="B10" i="13"/>
  <c r="B11" i="13"/>
  <c r="B12" i="13"/>
  <c r="G17" i="13"/>
  <c r="H17" i="13"/>
  <c r="G11" i="8" s="1"/>
  <c r="E11" i="8" s="1"/>
  <c r="I17" i="13"/>
  <c r="G11" i="7" s="1"/>
  <c r="G22" i="13"/>
  <c r="H22" i="13"/>
  <c r="G12" i="8" s="1"/>
  <c r="I22" i="13"/>
  <c r="G12" i="7" s="1"/>
  <c r="G55" i="13"/>
  <c r="H55" i="13"/>
  <c r="G13" i="8" s="1"/>
  <c r="E13" i="8" s="1"/>
  <c r="I55" i="13"/>
  <c r="G13" i="7" s="1"/>
  <c r="G71" i="13"/>
  <c r="H71" i="13"/>
  <c r="G14" i="8" s="1"/>
  <c r="E14" i="8" s="1"/>
  <c r="I71" i="13"/>
  <c r="G14" i="7" s="1"/>
  <c r="G94" i="13"/>
  <c r="H94" i="13"/>
  <c r="G16" i="8" s="1"/>
  <c r="E16" i="8" s="1"/>
  <c r="I94" i="13"/>
  <c r="G16" i="7" s="1"/>
  <c r="G103" i="13"/>
  <c r="H103" i="13"/>
  <c r="G17" i="8" s="1"/>
  <c r="I103" i="13"/>
  <c r="G17" i="7" s="1"/>
  <c r="G105" i="13"/>
  <c r="A1" i="12"/>
  <c r="A2" i="12"/>
  <c r="A5" i="12"/>
  <c r="A9" i="12"/>
  <c r="A13" i="12"/>
  <c r="G13" i="12"/>
  <c r="G8" i="7" s="1"/>
  <c r="A15" i="12"/>
  <c r="A19" i="12"/>
  <c r="A21" i="12"/>
  <c r="A25" i="12"/>
  <c r="A30" i="12"/>
  <c r="A32" i="12"/>
  <c r="A34" i="12"/>
  <c r="G39" i="12"/>
  <c r="G48" i="8" s="1"/>
  <c r="A41" i="12"/>
  <c r="A1" i="3"/>
  <c r="A2" i="3"/>
  <c r="A28" i="3"/>
  <c r="B31" i="3" s="1"/>
  <c r="B29" i="3"/>
  <c r="E29" i="3"/>
  <c r="B30" i="3"/>
  <c r="E30" i="3"/>
  <c r="E31" i="3"/>
  <c r="A99" i="3"/>
  <c r="E101" i="3" s="1"/>
  <c r="B100" i="3"/>
  <c r="E100" i="3"/>
  <c r="B102" i="3"/>
  <c r="E302" i="3"/>
  <c r="F302" i="3"/>
  <c r="G302" i="3"/>
  <c r="H302" i="3"/>
  <c r="I302" i="3"/>
  <c r="J302" i="3"/>
  <c r="K302" i="3"/>
  <c r="L302" i="3"/>
  <c r="M302" i="3"/>
  <c r="N302" i="3"/>
  <c r="O302" i="3"/>
  <c r="P302" i="3"/>
  <c r="Q302" i="3"/>
  <c r="R302" i="3"/>
  <c r="S302" i="3"/>
  <c r="T302" i="3"/>
  <c r="U302" i="3"/>
  <c r="V302" i="3"/>
  <c r="W302" i="3"/>
  <c r="X302" i="3"/>
  <c r="Y302" i="3"/>
  <c r="Z302" i="3"/>
  <c r="AA302" i="3"/>
  <c r="AB302" i="3"/>
  <c r="AC302" i="3"/>
  <c r="AD302" i="3"/>
  <c r="AE302" i="3"/>
  <c r="AF302" i="3"/>
  <c r="AG302" i="3"/>
  <c r="AH302" i="3"/>
  <c r="AI302" i="3"/>
  <c r="AJ302" i="3"/>
  <c r="AK302" i="3"/>
  <c r="AL302" i="3"/>
  <c r="AM302" i="3"/>
  <c r="AN302" i="3"/>
  <c r="E303" i="3"/>
  <c r="F303" i="3"/>
  <c r="G303" i="3"/>
  <c r="H303" i="3"/>
  <c r="I303" i="3"/>
  <c r="J303" i="3"/>
  <c r="K303" i="3"/>
  <c r="L303" i="3"/>
  <c r="M303" i="3"/>
  <c r="N303" i="3"/>
  <c r="O303" i="3"/>
  <c r="P303" i="3"/>
  <c r="Q303" i="3"/>
  <c r="R303" i="3"/>
  <c r="S303" i="3"/>
  <c r="T303" i="3"/>
  <c r="U303" i="3"/>
  <c r="V303" i="3"/>
  <c r="W303" i="3"/>
  <c r="X303" i="3"/>
  <c r="Y303" i="3"/>
  <c r="Z303" i="3"/>
  <c r="AA303" i="3"/>
  <c r="AB303" i="3"/>
  <c r="AC303" i="3"/>
  <c r="AD303" i="3"/>
  <c r="AE303" i="3"/>
  <c r="AF303" i="3"/>
  <c r="AG303" i="3"/>
  <c r="AH303" i="3"/>
  <c r="AI303" i="3"/>
  <c r="AJ303" i="3"/>
  <c r="AK303" i="3"/>
  <c r="AL303" i="3"/>
  <c r="AM303" i="3"/>
  <c r="AN303" i="3"/>
  <c r="E304" i="3"/>
  <c r="F304" i="3"/>
  <c r="G304" i="3"/>
  <c r="H304" i="3"/>
  <c r="I304" i="3"/>
  <c r="J304" i="3"/>
  <c r="K304" i="3"/>
  <c r="L304" i="3"/>
  <c r="M304" i="3"/>
  <c r="N304" i="3"/>
  <c r="O304" i="3"/>
  <c r="P304" i="3"/>
  <c r="Q304" i="3"/>
  <c r="R304" i="3"/>
  <c r="S304" i="3"/>
  <c r="T304" i="3"/>
  <c r="U304" i="3"/>
  <c r="V304" i="3"/>
  <c r="W304" i="3"/>
  <c r="X304" i="3"/>
  <c r="Y304" i="3"/>
  <c r="Z304" i="3"/>
  <c r="AA304" i="3"/>
  <c r="AB304" i="3"/>
  <c r="AC304" i="3"/>
  <c r="AD304" i="3"/>
  <c r="AE304" i="3"/>
  <c r="AF304" i="3"/>
  <c r="AG304" i="3"/>
  <c r="AH304" i="3"/>
  <c r="AI304" i="3"/>
  <c r="AJ304" i="3"/>
  <c r="AK304" i="3"/>
  <c r="AL304" i="3"/>
  <c r="AM304" i="3"/>
  <c r="AN304" i="3"/>
  <c r="E305" i="3"/>
  <c r="F305" i="3"/>
  <c r="G305" i="3"/>
  <c r="H305" i="3"/>
  <c r="I305" i="3"/>
  <c r="J305" i="3"/>
  <c r="K305" i="3"/>
  <c r="L305" i="3"/>
  <c r="M305" i="3"/>
  <c r="N305" i="3"/>
  <c r="O305" i="3"/>
  <c r="P305" i="3"/>
  <c r="Q305" i="3"/>
  <c r="R305" i="3"/>
  <c r="S305" i="3"/>
  <c r="T305" i="3"/>
  <c r="U305" i="3"/>
  <c r="V305" i="3"/>
  <c r="W305" i="3"/>
  <c r="X305" i="3"/>
  <c r="Y305" i="3"/>
  <c r="Z305" i="3"/>
  <c r="AA305" i="3"/>
  <c r="AB305" i="3"/>
  <c r="AC305" i="3"/>
  <c r="AD305" i="3"/>
  <c r="AE305" i="3"/>
  <c r="AF305" i="3"/>
  <c r="AG305" i="3"/>
  <c r="AH305" i="3"/>
  <c r="AI305" i="3"/>
  <c r="AJ305" i="3"/>
  <c r="AK305" i="3"/>
  <c r="AL305" i="3"/>
  <c r="AM305" i="3"/>
  <c r="AN305" i="3"/>
  <c r="A1" i="5"/>
  <c r="A2" i="5"/>
  <c r="F6" i="5"/>
  <c r="H6" i="5"/>
  <c r="J6" i="5"/>
  <c r="H14" i="5"/>
  <c r="J14" i="5"/>
  <c r="F20" i="5"/>
  <c r="H20" i="5"/>
  <c r="J20" i="5"/>
  <c r="F40" i="5"/>
  <c r="H40" i="5"/>
  <c r="J40" i="5"/>
  <c r="L40" i="5"/>
  <c r="L42" i="5"/>
  <c r="L43" i="5"/>
  <c r="L44" i="5"/>
  <c r="L45" i="5"/>
  <c r="L46" i="5"/>
  <c r="L47" i="5"/>
  <c r="L48" i="5"/>
  <c r="L49" i="5"/>
  <c r="L50" i="5"/>
  <c r="L51" i="5"/>
  <c r="L52" i="5"/>
  <c r="L53" i="5"/>
  <c r="L54" i="5"/>
  <c r="L55" i="5"/>
  <c r="L56" i="5"/>
  <c r="A83" i="6"/>
  <c r="F83" i="6" s="1"/>
  <c r="A191" i="3"/>
  <c r="G26" i="111"/>
  <c r="E8" i="7"/>
  <c r="B193" i="3"/>
  <c r="E194" i="3"/>
  <c r="E193" i="3"/>
  <c r="B192" i="3"/>
  <c r="B194" i="3"/>
  <c r="E192" i="3"/>
  <c r="AR101" i="8" l="1"/>
  <c r="AR105" i="8"/>
  <c r="AJ101" i="8"/>
  <c r="AJ105" i="8"/>
  <c r="T101" i="8"/>
  <c r="T105" i="8"/>
  <c r="A200" i="125"/>
  <c r="F5" i="125"/>
  <c r="H105" i="13"/>
  <c r="G199" i="14"/>
  <c r="L102" i="8"/>
  <c r="L107" i="8" s="1"/>
  <c r="L110" i="8" s="1"/>
  <c r="L3" i="8" s="1"/>
  <c r="R106" i="8"/>
  <c r="R111" i="8" s="1"/>
  <c r="R4" i="8" s="1"/>
  <c r="R102" i="8"/>
  <c r="R107" i="8" s="1"/>
  <c r="R110" i="8" s="1"/>
  <c r="R3" i="8" s="1"/>
  <c r="G583" i="11"/>
  <c r="E28" i="8"/>
  <c r="H83" i="6"/>
  <c r="X106" i="8"/>
  <c r="X111" i="8" s="1"/>
  <c r="X4" i="8" s="1"/>
  <c r="AB105" i="8"/>
  <c r="AB102" i="8"/>
  <c r="AB107" i="8" s="1"/>
  <c r="AB110" i="8" s="1"/>
  <c r="AB3" i="8" s="1"/>
  <c r="AO102" i="8"/>
  <c r="AO107" i="8" s="1"/>
  <c r="AO110" i="8" s="1"/>
  <c r="AO3" i="8" s="1"/>
  <c r="AO106" i="8"/>
  <c r="AO111" i="8" s="1"/>
  <c r="AO4" i="8" s="1"/>
  <c r="AG20" i="8"/>
  <c r="Y20" i="8"/>
  <c r="Q20" i="8"/>
  <c r="I20" i="8"/>
  <c r="Q102" i="8"/>
  <c r="Q107" i="8" s="1"/>
  <c r="Q110" i="8" s="1"/>
  <c r="Q3" i="8" s="1"/>
  <c r="Q106" i="8"/>
  <c r="Q111" i="8" s="1"/>
  <c r="Q4" i="8" s="1"/>
  <c r="Z106" i="8"/>
  <c r="Z111" i="8" s="1"/>
  <c r="Z4" i="8" s="1"/>
  <c r="Z102" i="8"/>
  <c r="Z107" i="8" s="1"/>
  <c r="Z110" i="8" s="1"/>
  <c r="Z3" i="8" s="1"/>
  <c r="E39" i="8"/>
  <c r="AQ46" i="8"/>
  <c r="AI46" i="8"/>
  <c r="AA46" i="8"/>
  <c r="AA50" i="8" s="1"/>
  <c r="S46" i="8"/>
  <c r="S50" i="8" s="1"/>
  <c r="K46" i="8"/>
  <c r="K50" i="8" s="1"/>
  <c r="E8" i="8"/>
  <c r="I277" i="11"/>
  <c r="AP106" i="8"/>
  <c r="AP111" i="8" s="1"/>
  <c r="AP4" i="8" s="1"/>
  <c r="AP102" i="8"/>
  <c r="AP107" i="8" s="1"/>
  <c r="AP110" i="8" s="1"/>
  <c r="AP3" i="8" s="1"/>
  <c r="AN106" i="8"/>
  <c r="AN111" i="8" s="1"/>
  <c r="AN4" i="8" s="1"/>
  <c r="L105" i="8"/>
  <c r="AN104" i="8"/>
  <c r="AN113" i="8" s="1"/>
  <c r="AN6" i="8" s="1"/>
  <c r="AF104" i="8"/>
  <c r="AF113" i="8" s="1"/>
  <c r="AF6" i="8" s="1"/>
  <c r="X104" i="8"/>
  <c r="X113" i="8" s="1"/>
  <c r="X6" i="8" s="1"/>
  <c r="P104" i="8"/>
  <c r="P113" i="8" s="1"/>
  <c r="P6" i="8" s="1"/>
  <c r="P101" i="8"/>
  <c r="Y102" i="8"/>
  <c r="Y107" i="8" s="1"/>
  <c r="Y110" i="8" s="1"/>
  <c r="Y3" i="8" s="1"/>
  <c r="Y106" i="8"/>
  <c r="Y111" i="8" s="1"/>
  <c r="Y4" i="8" s="1"/>
  <c r="E34" i="8"/>
  <c r="E31" i="8"/>
  <c r="AM46" i="8"/>
  <c r="AM50" i="8" s="1"/>
  <c r="AE46" i="8"/>
  <c r="AE50" i="8" s="1"/>
  <c r="W46" i="8"/>
  <c r="W50" i="8" s="1"/>
  <c r="O46" i="8"/>
  <c r="E25" i="8"/>
  <c r="E15" i="8"/>
  <c r="G116" i="124"/>
  <c r="G106" i="10"/>
  <c r="J106" i="8"/>
  <c r="J111" i="8" s="1"/>
  <c r="J4" i="8" s="1"/>
  <c r="J102" i="8"/>
  <c r="J107" i="8" s="1"/>
  <c r="J110" i="8" s="1"/>
  <c r="J3" i="8" s="1"/>
  <c r="AL105" i="8"/>
  <c r="AL101" i="8"/>
  <c r="AD105" i="8"/>
  <c r="AD101" i="8"/>
  <c r="V105" i="8"/>
  <c r="V101" i="8"/>
  <c r="N105" i="8"/>
  <c r="N101" i="8"/>
  <c r="AO46" i="8"/>
  <c r="AG46" i="8"/>
  <c r="Y46" i="8"/>
  <c r="Q46" i="8"/>
  <c r="I46" i="8"/>
  <c r="E26" i="8"/>
  <c r="AR14" i="7"/>
  <c r="E14" i="7" s="1"/>
  <c r="I116" i="124"/>
  <c r="H106" i="10"/>
  <c r="F17" i="8"/>
  <c r="E17" i="8" s="1"/>
  <c r="H41" i="7"/>
  <c r="H46" i="7" s="1"/>
  <c r="I55" i="17"/>
  <c r="G19" i="15" s="1"/>
  <c r="F53" i="17"/>
  <c r="G34" i="15" s="1"/>
  <c r="H43" i="8"/>
  <c r="E41" i="8"/>
  <c r="G41" i="7"/>
  <c r="I199" i="14"/>
  <c r="F197" i="14"/>
  <c r="AF101" i="8"/>
  <c r="AH106" i="8"/>
  <c r="AH111" i="8" s="1"/>
  <c r="AH4" i="8" s="1"/>
  <c r="AH102" i="8"/>
  <c r="AH107" i="8" s="1"/>
  <c r="AH110" i="8" s="1"/>
  <c r="AH3" i="8" s="1"/>
  <c r="I102" i="8"/>
  <c r="I107" i="8" s="1"/>
  <c r="I110" i="8" s="1"/>
  <c r="I3" i="8" s="1"/>
  <c r="I106" i="8"/>
  <c r="I111" i="8" s="1"/>
  <c r="I4" i="8" s="1"/>
  <c r="AK101" i="8"/>
  <c r="AK105" i="8"/>
  <c r="AK112" i="8" s="1"/>
  <c r="AK5" i="8" s="1"/>
  <c r="AC101" i="8"/>
  <c r="AC105" i="8"/>
  <c r="AC112" i="8" s="1"/>
  <c r="AC5" i="8" s="1"/>
  <c r="U101" i="8"/>
  <c r="U105" i="8"/>
  <c r="U112" i="8" s="1"/>
  <c r="U5" i="8" s="1"/>
  <c r="M101" i="8"/>
  <c r="M105" i="8"/>
  <c r="M112" i="8" s="1"/>
  <c r="M5" i="8" s="1"/>
  <c r="E40" i="8"/>
  <c r="E23" i="8"/>
  <c r="E12" i="8"/>
  <c r="G32" i="123"/>
  <c r="G41" i="123" s="1"/>
  <c r="D42" i="123" s="1"/>
  <c r="AR18" i="8"/>
  <c r="AR20" i="8" s="1"/>
  <c r="AR50" i="8" s="1"/>
  <c r="F45" i="8"/>
  <c r="E45" i="8" s="1"/>
  <c r="E439" i="11"/>
  <c r="AK113" i="8"/>
  <c r="AK6" i="8" s="1"/>
  <c r="AC113" i="8"/>
  <c r="AC6" i="8" s="1"/>
  <c r="M113" i="8"/>
  <c r="M6" i="8" s="1"/>
  <c r="AG102" i="8"/>
  <c r="AG107" i="8" s="1"/>
  <c r="AG110" i="8" s="1"/>
  <c r="AG3" i="8" s="1"/>
  <c r="AG106" i="8"/>
  <c r="AG111" i="8" s="1"/>
  <c r="AG4" i="8" s="1"/>
  <c r="E38" i="8"/>
  <c r="E24" i="8"/>
  <c r="F3" i="125"/>
  <c r="H583" i="11"/>
  <c r="F277" i="11"/>
  <c r="B101" i="3"/>
  <c r="I105" i="13"/>
  <c r="F2" i="125"/>
  <c r="F38" i="7"/>
  <c r="E38" i="7" s="1"/>
  <c r="I439" i="11"/>
  <c r="X105" i="7"/>
  <c r="X110" i="7" s="1"/>
  <c r="X113" i="7" s="1"/>
  <c r="X3" i="7" s="1"/>
  <c r="X109" i="7"/>
  <c r="X114" i="7" s="1"/>
  <c r="X4" i="7" s="1"/>
  <c r="AR104" i="7"/>
  <c r="AR108" i="7"/>
  <c r="AR115" i="7" s="1"/>
  <c r="AR5" i="7" s="1"/>
  <c r="L104" i="7"/>
  <c r="L108" i="7"/>
  <c r="L115" i="7" s="1"/>
  <c r="L5" i="7" s="1"/>
  <c r="I51" i="16"/>
  <c r="F59" i="6"/>
  <c r="H59" i="6"/>
  <c r="AD104" i="7"/>
  <c r="AD108" i="7"/>
  <c r="V104" i="7"/>
  <c r="V108" i="7"/>
  <c r="E38" i="125"/>
  <c r="F1" i="125" s="1"/>
  <c r="F439" i="11"/>
  <c r="F581" i="11" s="1"/>
  <c r="G34" i="9" s="1"/>
  <c r="T116" i="7"/>
  <c r="T6" i="7" s="1"/>
  <c r="AJ105" i="7"/>
  <c r="AJ110" i="7" s="1"/>
  <c r="AJ113" i="7" s="1"/>
  <c r="AJ3" i="7" s="1"/>
  <c r="AJ109" i="7"/>
  <c r="AJ114" i="7" s="1"/>
  <c r="AJ4" i="7" s="1"/>
  <c r="E12" i="7"/>
  <c r="AN104" i="7"/>
  <c r="AN108" i="7"/>
  <c r="AN115" i="7" s="1"/>
  <c r="AN5" i="7" s="1"/>
  <c r="P104" i="7"/>
  <c r="P108" i="7"/>
  <c r="P115" i="7" s="1"/>
  <c r="P5" i="7" s="1"/>
  <c r="AB104" i="7"/>
  <c r="AB108" i="7"/>
  <c r="AB115" i="7" s="1"/>
  <c r="AB5" i="7" s="1"/>
  <c r="T104" i="7"/>
  <c r="T108" i="7"/>
  <c r="T115" i="7" s="1"/>
  <c r="T5" i="7" s="1"/>
  <c r="E102" i="3"/>
  <c r="I106" i="10"/>
  <c r="E535" i="11"/>
  <c r="E581" i="11" s="1"/>
  <c r="AB116" i="7"/>
  <c r="AB6" i="7" s="1"/>
  <c r="F41" i="7"/>
  <c r="E41" i="7" s="1"/>
  <c r="I583" i="11"/>
  <c r="G19" i="9" s="1"/>
  <c r="G51" i="16"/>
  <c r="E11" i="7"/>
  <c r="G277" i="11"/>
  <c r="F46" i="7"/>
  <c r="E23" i="7"/>
  <c r="H45" i="6"/>
  <c r="E51" i="7"/>
  <c r="AL49" i="7"/>
  <c r="AL53" i="7" s="1"/>
  <c r="F38" i="38"/>
  <c r="F2" i="38" s="1"/>
  <c r="AR46" i="7"/>
  <c r="AJ46" i="7"/>
  <c r="AJ49" i="7" s="1"/>
  <c r="AJ53" i="7" s="1"/>
  <c r="AB46" i="7"/>
  <c r="T46" i="7"/>
  <c r="L46" i="7"/>
  <c r="AH49" i="7"/>
  <c r="AH53" i="7" s="1"/>
  <c r="AH109" i="7"/>
  <c r="AH114" i="7" s="1"/>
  <c r="AH4" i="7" s="1"/>
  <c r="AL108" i="7"/>
  <c r="AP107" i="7"/>
  <c r="AP116" i="7" s="1"/>
  <c r="AP6" i="7" s="1"/>
  <c r="AH107" i="7"/>
  <c r="AH116" i="7" s="1"/>
  <c r="AH6" i="7" s="1"/>
  <c r="Z107" i="7"/>
  <c r="Z116" i="7" s="1"/>
  <c r="Z6" i="7" s="1"/>
  <c r="R107" i="7"/>
  <c r="R116" i="7" s="1"/>
  <c r="R6" i="7" s="1"/>
  <c r="J107" i="7"/>
  <c r="J116" i="7" s="1"/>
  <c r="J6" i="7" s="1"/>
  <c r="N105" i="7"/>
  <c r="N110" i="7" s="1"/>
  <c r="N113" i="7" s="1"/>
  <c r="N3" i="7" s="1"/>
  <c r="R104" i="7"/>
  <c r="AF103" i="7"/>
  <c r="AG109" i="7"/>
  <c r="AG114" i="7" s="1"/>
  <c r="AG4" i="7" s="1"/>
  <c r="M105" i="7"/>
  <c r="M110" i="7" s="1"/>
  <c r="M113" i="7" s="1"/>
  <c r="M3" i="7" s="1"/>
  <c r="Q104" i="7"/>
  <c r="AL46" i="7"/>
  <c r="AD46" i="7"/>
  <c r="AD49" i="7" s="1"/>
  <c r="AD53" i="7" s="1"/>
  <c r="V46" i="7"/>
  <c r="N46" i="7"/>
  <c r="F38" i="41"/>
  <c r="F2" i="41" s="1"/>
  <c r="O49" i="7"/>
  <c r="O53" i="7" s="1"/>
  <c r="AP109" i="7"/>
  <c r="AP114" i="7" s="1"/>
  <c r="AP4" i="7" s="1"/>
  <c r="J109" i="7"/>
  <c r="J114" i="7" s="1"/>
  <c r="J4" i="7" s="1"/>
  <c r="AJ108" i="7"/>
  <c r="AJ115" i="7" s="1"/>
  <c r="AJ5" i="7" s="1"/>
  <c r="X108" i="7"/>
  <c r="X115" i="7" s="1"/>
  <c r="X5" i="7" s="1"/>
  <c r="N108" i="7"/>
  <c r="AN107" i="7"/>
  <c r="AN116" i="7" s="1"/>
  <c r="AN6" i="7" s="1"/>
  <c r="P107" i="7"/>
  <c r="P116" i="7" s="1"/>
  <c r="P6" i="7" s="1"/>
  <c r="Z104" i="7"/>
  <c r="E42" i="7"/>
  <c r="AO109" i="7"/>
  <c r="AO114" i="7" s="1"/>
  <c r="AO4" i="7" s="1"/>
  <c r="I109" i="7"/>
  <c r="I114" i="7" s="1"/>
  <c r="I4" i="7" s="1"/>
  <c r="U105" i="7"/>
  <c r="U110" i="7" s="1"/>
  <c r="U113" i="7" s="1"/>
  <c r="U3" i="7" s="1"/>
  <c r="Y104" i="7"/>
  <c r="AN46" i="7"/>
  <c r="D83" i="6" s="1"/>
  <c r="AF46" i="7"/>
  <c r="X46" i="7"/>
  <c r="P46" i="7"/>
  <c r="AQ49" i="7"/>
  <c r="AQ53" i="7" s="1"/>
  <c r="G19" i="42"/>
  <c r="G38" i="44"/>
  <c r="F3" i="44" s="1"/>
  <c r="I38" i="41"/>
  <c r="A200" i="41" s="1"/>
  <c r="F38" i="35"/>
  <c r="F2" i="35" s="1"/>
  <c r="I38" i="101"/>
  <c r="I38" i="92"/>
  <c r="A200" i="113"/>
  <c r="F5" i="113"/>
  <c r="G41" i="108"/>
  <c r="D42" i="108" s="1"/>
  <c r="E38" i="44"/>
  <c r="F1" i="44" s="1"/>
  <c r="F4" i="44"/>
  <c r="G38" i="41"/>
  <c r="I38" i="38"/>
  <c r="I105" i="34"/>
  <c r="F38" i="122"/>
  <c r="F2" i="122" s="1"/>
  <c r="I38" i="26"/>
  <c r="K18" i="7"/>
  <c r="K20" i="7" s="1"/>
  <c r="K49" i="7" s="1"/>
  <c r="K53" i="7" s="1"/>
  <c r="K16" i="7"/>
  <c r="E16" i="7" s="1"/>
  <c r="I105" i="43"/>
  <c r="H105" i="37"/>
  <c r="H38" i="38"/>
  <c r="F4" i="38" s="1"/>
  <c r="G19" i="30"/>
  <c r="A200" i="32"/>
  <c r="A200" i="98"/>
  <c r="F5" i="98"/>
  <c r="E38" i="41"/>
  <c r="F1" i="41" s="1"/>
  <c r="F4" i="41"/>
  <c r="I38" i="110"/>
  <c r="Q17" i="7"/>
  <c r="E17" i="7" s="1"/>
  <c r="G105" i="43"/>
  <c r="I105" i="40"/>
  <c r="F3" i="41"/>
  <c r="A200" i="104"/>
  <c r="F5" i="104"/>
  <c r="AN20" i="7"/>
  <c r="AN49" i="7" s="1"/>
  <c r="AN53" i="7" s="1"/>
  <c r="I38" i="44"/>
  <c r="A200" i="44" s="1"/>
  <c r="E38" i="38"/>
  <c r="F38" i="116"/>
  <c r="F2" i="116" s="1"/>
  <c r="I38" i="95"/>
  <c r="F3" i="38"/>
  <c r="A200" i="107"/>
  <c r="F5" i="107"/>
  <c r="H38" i="83"/>
  <c r="F4" i="47"/>
  <c r="G38" i="35"/>
  <c r="H105" i="31"/>
  <c r="I38" i="122"/>
  <c r="I105" i="118"/>
  <c r="F5" i="119"/>
  <c r="G38" i="110"/>
  <c r="F3" i="110" s="1"/>
  <c r="G38" i="26"/>
  <c r="G38" i="101"/>
  <c r="G38" i="95"/>
  <c r="F3" i="95" s="1"/>
  <c r="G38" i="92"/>
  <c r="F3" i="92" s="1"/>
  <c r="I105" i="85"/>
  <c r="G38" i="74"/>
  <c r="F3" i="74" s="1"/>
  <c r="F3" i="65"/>
  <c r="F5" i="65"/>
  <c r="H38" i="62"/>
  <c r="G105" i="31"/>
  <c r="E38" i="29"/>
  <c r="F1" i="29" s="1"/>
  <c r="H38" i="122"/>
  <c r="H105" i="118"/>
  <c r="H105" i="112"/>
  <c r="G105" i="109"/>
  <c r="F38" i="110"/>
  <c r="H105" i="106"/>
  <c r="F2" i="107"/>
  <c r="G34" i="105"/>
  <c r="F38" i="26"/>
  <c r="H105" i="103"/>
  <c r="F2" i="104"/>
  <c r="G34" i="102"/>
  <c r="F38" i="101"/>
  <c r="H105" i="97"/>
  <c r="F2" i="98"/>
  <c r="G34" i="96"/>
  <c r="F38" i="92"/>
  <c r="F38" i="89"/>
  <c r="F1" i="80"/>
  <c r="F38" i="74"/>
  <c r="F38" i="68"/>
  <c r="F2" i="68" s="1"/>
  <c r="I105" i="64"/>
  <c r="F38" i="50"/>
  <c r="F2" i="50" s="1"/>
  <c r="E38" i="35"/>
  <c r="F1" i="35" s="1"/>
  <c r="I38" i="32"/>
  <c r="F5" i="32" s="1"/>
  <c r="I105" i="28"/>
  <c r="F3" i="29"/>
  <c r="F5" i="29"/>
  <c r="G38" i="122"/>
  <c r="G105" i="118"/>
  <c r="G38" i="119"/>
  <c r="F3" i="119" s="1"/>
  <c r="E38" i="116"/>
  <c r="F1" i="116" s="1"/>
  <c r="F4" i="116"/>
  <c r="G105" i="112"/>
  <c r="F38" i="113"/>
  <c r="F2" i="113" s="1"/>
  <c r="F1" i="113"/>
  <c r="G105" i="106"/>
  <c r="F1" i="107"/>
  <c r="G105" i="103"/>
  <c r="F1" i="104"/>
  <c r="G105" i="97"/>
  <c r="F1" i="98"/>
  <c r="E38" i="95"/>
  <c r="F4" i="89"/>
  <c r="I105" i="22"/>
  <c r="F4" i="68"/>
  <c r="F1" i="65"/>
  <c r="H105" i="58"/>
  <c r="G105" i="55"/>
  <c r="A200" i="56"/>
  <c r="F5" i="56"/>
  <c r="F4" i="35"/>
  <c r="H38" i="32"/>
  <c r="I105" i="115"/>
  <c r="F4" i="92"/>
  <c r="F2" i="83"/>
  <c r="A200" i="80"/>
  <c r="F5" i="80"/>
  <c r="G105" i="58"/>
  <c r="A200" i="59"/>
  <c r="F5" i="59"/>
  <c r="F1" i="59"/>
  <c r="E38" i="56"/>
  <c r="F1" i="56" s="1"/>
  <c r="F5" i="47"/>
  <c r="A200" i="47"/>
  <c r="F3" i="35"/>
  <c r="G38" i="32"/>
  <c r="F3" i="32" s="1"/>
  <c r="G105" i="28"/>
  <c r="A200" i="29"/>
  <c r="E38" i="122"/>
  <c r="F4" i="122"/>
  <c r="H38" i="119"/>
  <c r="F4" i="119" s="1"/>
  <c r="H105" i="115"/>
  <c r="G38" i="113"/>
  <c r="F3" i="113" s="1"/>
  <c r="G38" i="107"/>
  <c r="F3" i="107" s="1"/>
  <c r="F3" i="26"/>
  <c r="G38" i="104"/>
  <c r="F3" i="104" s="1"/>
  <c r="F3" i="101"/>
  <c r="G38" i="98"/>
  <c r="F3" i="98" s="1"/>
  <c r="G34" i="93"/>
  <c r="F2" i="89"/>
  <c r="G41" i="84"/>
  <c r="D42" i="84" s="1"/>
  <c r="F3" i="86"/>
  <c r="H38" i="80"/>
  <c r="F4" i="80" s="1"/>
  <c r="E38" i="80"/>
  <c r="F1" i="71"/>
  <c r="E38" i="65"/>
  <c r="F4" i="53"/>
  <c r="F3" i="122"/>
  <c r="G38" i="116"/>
  <c r="F3" i="116" s="1"/>
  <c r="F2" i="110"/>
  <c r="G34" i="108"/>
  <c r="F2" i="26"/>
  <c r="G34" i="24"/>
  <c r="F2" i="101"/>
  <c r="G34" i="99"/>
  <c r="F1" i="95"/>
  <c r="F2" i="74"/>
  <c r="G38" i="50"/>
  <c r="F1" i="50"/>
  <c r="I38" i="35"/>
  <c r="E38" i="32"/>
  <c r="F1" i="32" s="1"/>
  <c r="F4" i="32"/>
  <c r="H38" i="29"/>
  <c r="F4" i="29" s="1"/>
  <c r="H105" i="121"/>
  <c r="I38" i="116"/>
  <c r="F1" i="110"/>
  <c r="G105" i="25"/>
  <c r="F1" i="26"/>
  <c r="G105" i="100"/>
  <c r="F1" i="101"/>
  <c r="G105" i="94"/>
  <c r="F1" i="92"/>
  <c r="G38" i="83"/>
  <c r="F3" i="83" s="1"/>
  <c r="H38" i="77"/>
  <c r="F4" i="77" s="1"/>
  <c r="F2" i="77"/>
  <c r="G105" i="70"/>
  <c r="I38" i="71"/>
  <c r="F4" i="62"/>
  <c r="F38" i="59"/>
  <c r="F2" i="59" s="1"/>
  <c r="I105" i="52"/>
  <c r="F38" i="47"/>
  <c r="F2" i="47" s="1"/>
  <c r="F38" i="95"/>
  <c r="F2" i="95" s="1"/>
  <c r="G105" i="88"/>
  <c r="I38" i="89"/>
  <c r="F1" i="89"/>
  <c r="G38" i="80"/>
  <c r="F3" i="80" s="1"/>
  <c r="G105" i="76"/>
  <c r="I38" i="77"/>
  <c r="F1" i="77"/>
  <c r="I105" i="70"/>
  <c r="I105" i="67"/>
  <c r="F38" i="65"/>
  <c r="F2" i="65" s="1"/>
  <c r="G105" i="61"/>
  <c r="I38" i="62"/>
  <c r="F1" i="62"/>
  <c r="F4" i="59"/>
  <c r="G38" i="56"/>
  <c r="F3" i="56" s="1"/>
  <c r="F4" i="50"/>
  <c r="F3" i="47"/>
  <c r="I105" i="88"/>
  <c r="F2" i="86"/>
  <c r="F4" i="83"/>
  <c r="F38" i="80"/>
  <c r="F2" i="80" s="1"/>
  <c r="I105" i="76"/>
  <c r="F2" i="23"/>
  <c r="F4" i="74"/>
  <c r="G38" i="71"/>
  <c r="F3" i="71" s="1"/>
  <c r="I105" i="58"/>
  <c r="F38" i="56"/>
  <c r="F2" i="56" s="1"/>
  <c r="G105" i="52"/>
  <c r="I38" i="53"/>
  <c r="F1" i="53"/>
  <c r="F3" i="50"/>
  <c r="I105" i="46"/>
  <c r="F5" i="20"/>
  <c r="G38" i="89"/>
  <c r="F3" i="89" s="1"/>
  <c r="G105" i="85"/>
  <c r="I38" i="86"/>
  <c r="F1" i="86"/>
  <c r="G38" i="77"/>
  <c r="F3" i="77" s="1"/>
  <c r="G105" i="22"/>
  <c r="I38" i="23"/>
  <c r="F1" i="23"/>
  <c r="F38" i="71"/>
  <c r="F2" i="71" s="1"/>
  <c r="G105" i="67"/>
  <c r="I38" i="68"/>
  <c r="F1" i="68"/>
  <c r="F4" i="65"/>
  <c r="G38" i="62"/>
  <c r="F3" i="62" s="1"/>
  <c r="I105" i="49"/>
  <c r="F1" i="47"/>
  <c r="F4" i="20"/>
  <c r="G105" i="91"/>
  <c r="F2" i="92"/>
  <c r="G34" i="90"/>
  <c r="G38" i="86"/>
  <c r="G105" i="82"/>
  <c r="I38" i="83"/>
  <c r="F1" i="83"/>
  <c r="G38" i="23"/>
  <c r="F3" i="23" s="1"/>
  <c r="G105" i="73"/>
  <c r="I38" i="74"/>
  <c r="F1" i="74"/>
  <c r="F4" i="71"/>
  <c r="G38" i="68"/>
  <c r="F3" i="68" s="1"/>
  <c r="I105" i="55"/>
  <c r="F38" i="53"/>
  <c r="F2" i="53" s="1"/>
  <c r="G105" i="49"/>
  <c r="I38" i="50"/>
  <c r="H38" i="47"/>
  <c r="G34" i="87"/>
  <c r="G41" i="87" s="1"/>
  <c r="D42" i="87" s="1"/>
  <c r="G34" i="84"/>
  <c r="G34" i="81"/>
  <c r="G34" i="78"/>
  <c r="G41" i="78" s="1"/>
  <c r="D42" i="78" s="1"/>
  <c r="G34" i="75"/>
  <c r="G34" i="21"/>
  <c r="G34" i="72"/>
  <c r="E18" i="8" l="1"/>
  <c r="E20" i="8" s="1"/>
  <c r="A33" i="3"/>
  <c r="A200" i="89"/>
  <c r="F5" i="89"/>
  <c r="G32" i="105"/>
  <c r="G41" i="105" s="1"/>
  <c r="D42" i="105" s="1"/>
  <c r="AL18" i="8"/>
  <c r="AL20" i="8" s="1"/>
  <c r="AL50" i="8" s="1"/>
  <c r="A200" i="26"/>
  <c r="F5" i="26"/>
  <c r="A122" i="3"/>
  <c r="A63" i="6"/>
  <c r="D63" i="6"/>
  <c r="A200" i="50"/>
  <c r="F5" i="50"/>
  <c r="A200" i="71"/>
  <c r="F5" i="71"/>
  <c r="G32" i="120"/>
  <c r="G41" i="120" s="1"/>
  <c r="D42" i="120" s="1"/>
  <c r="AQ18" i="8"/>
  <c r="AQ20" i="8" s="1"/>
  <c r="AQ50" i="8" s="1"/>
  <c r="G41" i="72"/>
  <c r="D42" i="72" s="1"/>
  <c r="F5" i="95"/>
  <c r="A200" i="95"/>
  <c r="Z105" i="7"/>
  <c r="Z110" i="7" s="1"/>
  <c r="Z113" i="7" s="1"/>
  <c r="Z3" i="7" s="1"/>
  <c r="Z109" i="7"/>
  <c r="Z114" i="7" s="1"/>
  <c r="Z4" i="7" s="1"/>
  <c r="E46" i="7"/>
  <c r="AD116" i="7"/>
  <c r="AD6" i="7" s="1"/>
  <c r="AD115" i="7"/>
  <c r="AD5" i="7" s="1"/>
  <c r="AR105" i="7"/>
  <c r="AR110" i="7" s="1"/>
  <c r="AR113" i="7" s="1"/>
  <c r="AR3" i="7" s="1"/>
  <c r="AR109" i="7"/>
  <c r="AR114" i="7" s="1"/>
  <c r="AR4" i="7" s="1"/>
  <c r="M106" i="8"/>
  <c r="M111" i="8" s="1"/>
  <c r="M4" i="8" s="1"/>
  <c r="M102" i="8"/>
  <c r="M107" i="8" s="1"/>
  <c r="M110" i="8" s="1"/>
  <c r="M3" i="8" s="1"/>
  <c r="AR18" i="7"/>
  <c r="AR20" i="7" s="1"/>
  <c r="AR49" i="7" s="1"/>
  <c r="AR53" i="7" s="1"/>
  <c r="G15" i="123"/>
  <c r="N102" i="8"/>
  <c r="N107" i="8" s="1"/>
  <c r="N110" i="8" s="1"/>
  <c r="N3" i="8" s="1"/>
  <c r="N106" i="8"/>
  <c r="N111" i="8" s="1"/>
  <c r="N4" i="8" s="1"/>
  <c r="G15" i="63"/>
  <c r="X18" i="7"/>
  <c r="X20" i="7" s="1"/>
  <c r="X49" i="7" s="1"/>
  <c r="X53" i="7" s="1"/>
  <c r="G15" i="84"/>
  <c r="G17" i="84" s="1"/>
  <c r="G21" i="84" s="1"/>
  <c r="G26" i="84" s="1"/>
  <c r="AE18" i="7"/>
  <c r="AE20" i="7" s="1"/>
  <c r="AE49" i="7" s="1"/>
  <c r="AE53" i="7" s="1"/>
  <c r="AL116" i="7"/>
  <c r="AL6" i="7" s="1"/>
  <c r="AL115" i="7"/>
  <c r="AL5" i="7" s="1"/>
  <c r="H46" i="8"/>
  <c r="H50" i="8" s="1"/>
  <c r="E43" i="8"/>
  <c r="N113" i="8"/>
  <c r="N6" i="8" s="1"/>
  <c r="N112" i="8"/>
  <c r="N5" i="8" s="1"/>
  <c r="G15" i="66"/>
  <c r="Y18" i="7"/>
  <c r="Y20" i="7" s="1"/>
  <c r="Y49" i="7" s="1"/>
  <c r="Y53" i="7" s="1"/>
  <c r="A72" i="6"/>
  <c r="D72" i="6"/>
  <c r="A171" i="3"/>
  <c r="G15" i="21"/>
  <c r="G17" i="21" s="1"/>
  <c r="G21" i="21" s="1"/>
  <c r="G26" i="21" s="1"/>
  <c r="J18" i="7"/>
  <c r="J20" i="7" s="1"/>
  <c r="J49" i="7" s="1"/>
  <c r="J53" i="7" s="1"/>
  <c r="F1" i="38"/>
  <c r="A51" i="6"/>
  <c r="D51" i="6"/>
  <c r="A59" i="3"/>
  <c r="A200" i="110"/>
  <c r="F5" i="110"/>
  <c r="D49" i="6"/>
  <c r="A49" i="6"/>
  <c r="R105" i="7"/>
  <c r="R110" i="7" s="1"/>
  <c r="R113" i="7" s="1"/>
  <c r="R3" i="7" s="1"/>
  <c r="R109" i="7"/>
  <c r="R114" i="7" s="1"/>
  <c r="R4" i="7" s="1"/>
  <c r="G21" i="30"/>
  <c r="G26" i="30" s="1"/>
  <c r="F18" i="7"/>
  <c r="F20" i="7" s="1"/>
  <c r="F49" i="7" s="1"/>
  <c r="F53" i="7" s="1"/>
  <c r="G15" i="9"/>
  <c r="G17" i="9" s="1"/>
  <c r="G21" i="9" s="1"/>
  <c r="G26" i="9" s="1"/>
  <c r="X116" i="7"/>
  <c r="X6" i="7" s="1"/>
  <c r="U113" i="8"/>
  <c r="U6" i="8" s="1"/>
  <c r="U106" i="8"/>
  <c r="U111" i="8" s="1"/>
  <c r="U4" i="8" s="1"/>
  <c r="U102" i="8"/>
  <c r="U107" i="8" s="1"/>
  <c r="U110" i="8" s="1"/>
  <c r="U3" i="8" s="1"/>
  <c r="V102" i="8"/>
  <c r="V107" i="8" s="1"/>
  <c r="V110" i="8" s="1"/>
  <c r="V3" i="8" s="1"/>
  <c r="V106" i="8"/>
  <c r="V111" i="8" s="1"/>
  <c r="V4" i="8" s="1"/>
  <c r="T112" i="8"/>
  <c r="T5" i="8" s="1"/>
  <c r="T113" i="8"/>
  <c r="T6" i="8" s="1"/>
  <c r="G15" i="57"/>
  <c r="V18" i="7"/>
  <c r="V20" i="7" s="1"/>
  <c r="V49" i="7" s="1"/>
  <c r="V53" i="7" s="1"/>
  <c r="G15" i="48"/>
  <c r="S18" i="7"/>
  <c r="S20" i="7" s="1"/>
  <c r="S49" i="7" s="1"/>
  <c r="S53" i="7" s="1"/>
  <c r="A200" i="23"/>
  <c r="F5" i="23"/>
  <c r="G15" i="45"/>
  <c r="R18" i="7"/>
  <c r="R20" i="7" s="1"/>
  <c r="R49" i="7" s="1"/>
  <c r="R53" i="7" s="1"/>
  <c r="G15" i="69"/>
  <c r="Z18" i="7"/>
  <c r="Z20" i="7" s="1"/>
  <c r="Z49" i="7" s="1"/>
  <c r="Z53" i="7" s="1"/>
  <c r="G41" i="21"/>
  <c r="D42" i="21" s="1"/>
  <c r="A70" i="6"/>
  <c r="D70" i="6"/>
  <c r="A157" i="3"/>
  <c r="A73" i="6"/>
  <c r="D73" i="6"/>
  <c r="A176" i="3"/>
  <c r="F5" i="44"/>
  <c r="Y105" i="7"/>
  <c r="Y110" i="7" s="1"/>
  <c r="Y113" i="7" s="1"/>
  <c r="Y3" i="7" s="1"/>
  <c r="Y109" i="7"/>
  <c r="Y114" i="7" s="1"/>
  <c r="Y4" i="7" s="1"/>
  <c r="N116" i="7"/>
  <c r="N6" i="7" s="1"/>
  <c r="N115" i="7"/>
  <c r="N5" i="7" s="1"/>
  <c r="AF102" i="8"/>
  <c r="AF107" i="8" s="1"/>
  <c r="AF110" i="8" s="1"/>
  <c r="AF3" i="8" s="1"/>
  <c r="AF106" i="8"/>
  <c r="AF111" i="8" s="1"/>
  <c r="AF4" i="8" s="1"/>
  <c r="V113" i="8"/>
  <c r="V6" i="8" s="1"/>
  <c r="V112" i="8"/>
  <c r="V5" i="8" s="1"/>
  <c r="L112" i="8"/>
  <c r="L5" i="8" s="1"/>
  <c r="L113" i="8"/>
  <c r="L6" i="8" s="1"/>
  <c r="AB112" i="8"/>
  <c r="AB5" i="8" s="1"/>
  <c r="AB113" i="8"/>
  <c r="AB6" i="8" s="1"/>
  <c r="T106" i="8"/>
  <c r="T111" i="8" s="1"/>
  <c r="T4" i="8" s="1"/>
  <c r="T102" i="8"/>
  <c r="T107" i="8" s="1"/>
  <c r="T110" i="8" s="1"/>
  <c r="T3" i="8" s="1"/>
  <c r="G32" i="96"/>
  <c r="G41" i="96" s="1"/>
  <c r="D42" i="96" s="1"/>
  <c r="AI18" i="8"/>
  <c r="AI20" i="8" s="1"/>
  <c r="AI50" i="8" s="1"/>
  <c r="G15" i="54"/>
  <c r="U18" i="7"/>
  <c r="U20" i="7" s="1"/>
  <c r="U49" i="7" s="1"/>
  <c r="U53" i="7" s="1"/>
  <c r="F5" i="35"/>
  <c r="A200" i="35"/>
  <c r="A38" i="3"/>
  <c r="A47" i="6"/>
  <c r="D47" i="6"/>
  <c r="G32" i="114"/>
  <c r="G41" i="114" s="1"/>
  <c r="D42" i="114" s="1"/>
  <c r="AO18" i="8"/>
  <c r="AO20" i="8" s="1"/>
  <c r="AO50" i="8" s="1"/>
  <c r="G41" i="24"/>
  <c r="D42" i="24" s="1"/>
  <c r="F5" i="41"/>
  <c r="G32" i="36"/>
  <c r="G41" i="36" s="1"/>
  <c r="D42" i="36" s="1"/>
  <c r="O18" i="8"/>
  <c r="O20" i="8" s="1"/>
  <c r="O50" i="8" s="1"/>
  <c r="N18" i="7"/>
  <c r="N20" i="7" s="1"/>
  <c r="N49" i="7" s="1"/>
  <c r="N53" i="7" s="1"/>
  <c r="G15" i="33"/>
  <c r="H18" i="7"/>
  <c r="H20" i="7" s="1"/>
  <c r="H49" i="7" s="1"/>
  <c r="H53" i="7" s="1"/>
  <c r="G15" i="15"/>
  <c r="G17" i="15" s="1"/>
  <c r="G21" i="15" s="1"/>
  <c r="G26" i="15" s="1"/>
  <c r="AC106" i="8"/>
  <c r="AC111" i="8" s="1"/>
  <c r="AC4" i="8" s="1"/>
  <c r="AC102" i="8"/>
  <c r="AC107" i="8" s="1"/>
  <c r="AC110" i="8" s="1"/>
  <c r="AC3" i="8" s="1"/>
  <c r="G44" i="8"/>
  <c r="G34" i="12"/>
  <c r="AD102" i="8"/>
  <c r="AD107" i="8" s="1"/>
  <c r="AD110" i="8" s="1"/>
  <c r="AD3" i="8" s="1"/>
  <c r="AD106" i="8"/>
  <c r="AD111" i="8" s="1"/>
  <c r="AD4" i="8" s="1"/>
  <c r="I50" i="8"/>
  <c r="AJ112" i="8"/>
  <c r="AJ5" i="8" s="1"/>
  <c r="AJ113" i="8"/>
  <c r="AJ6" i="8" s="1"/>
  <c r="G15" i="87"/>
  <c r="G17" i="87" s="1"/>
  <c r="G21" i="87" s="1"/>
  <c r="G26" i="87" s="1"/>
  <c r="AF18" i="7"/>
  <c r="AF20" i="7" s="1"/>
  <c r="AF49" i="7" s="1"/>
  <c r="AF53" i="7" s="1"/>
  <c r="G15" i="114"/>
  <c r="AO18" i="7"/>
  <c r="AO20" i="7" s="1"/>
  <c r="AO49" i="7" s="1"/>
  <c r="AO53" i="7" s="1"/>
  <c r="AF108" i="7"/>
  <c r="AF104" i="7"/>
  <c r="P105" i="7"/>
  <c r="P110" i="7" s="1"/>
  <c r="P113" i="7" s="1"/>
  <c r="P3" i="7" s="1"/>
  <c r="P109" i="7"/>
  <c r="P114" i="7" s="1"/>
  <c r="P4" i="7" s="1"/>
  <c r="AD109" i="7"/>
  <c r="AD114" i="7" s="1"/>
  <c r="AD4" i="7" s="1"/>
  <c r="AD105" i="7"/>
  <c r="AD110" i="7" s="1"/>
  <c r="AD113" i="7" s="1"/>
  <c r="AD3" i="7" s="1"/>
  <c r="A67" i="6"/>
  <c r="D67" i="6"/>
  <c r="A142" i="3"/>
  <c r="G15" i="75"/>
  <c r="G17" i="75" s="1"/>
  <c r="G21" i="75" s="1"/>
  <c r="G26" i="75" s="1"/>
  <c r="AB18" i="7"/>
  <c r="AB20" i="7" s="1"/>
  <c r="AB49" i="7" s="1"/>
  <c r="AB53" i="7" s="1"/>
  <c r="A200" i="77"/>
  <c r="F5" i="77"/>
  <c r="G15" i="51"/>
  <c r="T18" i="7"/>
  <c r="T20" i="7" s="1"/>
  <c r="T49" i="7" s="1"/>
  <c r="T53" i="7" s="1"/>
  <c r="G15" i="27"/>
  <c r="L18" i="7"/>
  <c r="L20" i="7" s="1"/>
  <c r="L49" i="7" s="1"/>
  <c r="L53" i="7" s="1"/>
  <c r="G32" i="102"/>
  <c r="G41" i="102" s="1"/>
  <c r="D42" i="102" s="1"/>
  <c r="AK18" i="8"/>
  <c r="AK20" i="8" s="1"/>
  <c r="AK50" i="8" s="1"/>
  <c r="G32" i="111"/>
  <c r="G41" i="111" s="1"/>
  <c r="D42" i="111" s="1"/>
  <c r="AN18" i="8"/>
  <c r="AN20" i="8" s="1"/>
  <c r="AN50" i="8" s="1"/>
  <c r="AP18" i="7"/>
  <c r="AP20" i="7" s="1"/>
  <c r="AP49" i="7" s="1"/>
  <c r="AP53" i="7" s="1"/>
  <c r="G15" i="117"/>
  <c r="G41" i="75"/>
  <c r="D42" i="75" s="1"/>
  <c r="F5" i="38"/>
  <c r="A200" i="38"/>
  <c r="T105" i="7"/>
  <c r="T110" i="7" s="1"/>
  <c r="T113" i="7" s="1"/>
  <c r="T3" i="7" s="1"/>
  <c r="T109" i="7"/>
  <c r="T114" i="7" s="1"/>
  <c r="T4" i="7" s="1"/>
  <c r="AN105" i="7"/>
  <c r="AN110" i="7" s="1"/>
  <c r="AN113" i="7" s="1"/>
  <c r="AN3" i="7" s="1"/>
  <c r="AN109" i="7"/>
  <c r="AN114" i="7" s="1"/>
  <c r="AN4" i="7" s="1"/>
  <c r="L116" i="7"/>
  <c r="L6" i="7" s="1"/>
  <c r="G44" i="7"/>
  <c r="E44" i="7" s="1"/>
  <c r="G19" i="12"/>
  <c r="G41" i="15"/>
  <c r="D42" i="15" s="1"/>
  <c r="AD113" i="8"/>
  <c r="AD6" i="8" s="1"/>
  <c r="AD112" i="8"/>
  <c r="AD5" i="8" s="1"/>
  <c r="Q50" i="8"/>
  <c r="AJ106" i="8"/>
  <c r="AJ111" i="8" s="1"/>
  <c r="AJ4" i="8" s="1"/>
  <c r="AJ102" i="8"/>
  <c r="AJ107" i="8" s="1"/>
  <c r="AJ110" i="8" s="1"/>
  <c r="AJ3" i="8" s="1"/>
  <c r="D65" i="6"/>
  <c r="A132" i="3"/>
  <c r="A65" i="6"/>
  <c r="A200" i="83"/>
  <c r="F5" i="83"/>
  <c r="A66" i="6"/>
  <c r="D66" i="6"/>
  <c r="A137" i="3"/>
  <c r="D68" i="6"/>
  <c r="A152" i="3"/>
  <c r="A69" i="6"/>
  <c r="D69" i="6"/>
  <c r="A200" i="53"/>
  <c r="F5" i="53"/>
  <c r="A82" i="6"/>
  <c r="D82" i="6"/>
  <c r="A186" i="3"/>
  <c r="G41" i="81"/>
  <c r="D42" i="81" s="1"/>
  <c r="G32" i="117"/>
  <c r="G41" i="117" s="1"/>
  <c r="D42" i="117" s="1"/>
  <c r="AP18" i="8"/>
  <c r="AP20" i="8" s="1"/>
  <c r="AP50" i="8" s="1"/>
  <c r="F5" i="122"/>
  <c r="A200" i="122"/>
  <c r="G41" i="90"/>
  <c r="D42" i="90" s="1"/>
  <c r="P18" i="7"/>
  <c r="P20" i="7" s="1"/>
  <c r="P49" i="7" s="1"/>
  <c r="P53" i="7" s="1"/>
  <c r="G15" i="39"/>
  <c r="G41" i="93"/>
  <c r="D42" i="93" s="1"/>
  <c r="Q18" i="7"/>
  <c r="Q20" i="7" s="1"/>
  <c r="Q49" i="7" s="1"/>
  <c r="Q53" i="7" s="1"/>
  <c r="G15" i="42"/>
  <c r="A200" i="92"/>
  <c r="F5" i="92"/>
  <c r="Q105" i="7"/>
  <c r="Q110" i="7" s="1"/>
  <c r="Q113" i="7" s="1"/>
  <c r="Q3" i="7" s="1"/>
  <c r="Q109" i="7"/>
  <c r="Q114" i="7" s="1"/>
  <c r="Q4" i="7" s="1"/>
  <c r="V116" i="7"/>
  <c r="V6" i="7" s="1"/>
  <c r="V115" i="7"/>
  <c r="V5" i="7" s="1"/>
  <c r="L105" i="7"/>
  <c r="L110" i="7" s="1"/>
  <c r="L113" i="7" s="1"/>
  <c r="L3" i="7" s="1"/>
  <c r="L109" i="7"/>
  <c r="L114" i="7" s="1"/>
  <c r="L4" i="7" s="1"/>
  <c r="AK106" i="8"/>
  <c r="AK111" i="8" s="1"/>
  <c r="AK4" i="8" s="1"/>
  <c r="AK102" i="8"/>
  <c r="AK107" i="8" s="1"/>
  <c r="AK110" i="8" s="1"/>
  <c r="AK3" i="8" s="1"/>
  <c r="G46" i="7"/>
  <c r="AL102" i="8"/>
  <c r="AL107" i="8" s="1"/>
  <c r="AL110" i="8" s="1"/>
  <c r="AL3" i="8" s="1"/>
  <c r="AL106" i="8"/>
  <c r="AL111" i="8" s="1"/>
  <c r="AL4" i="8" s="1"/>
  <c r="P102" i="8"/>
  <c r="P107" i="8" s="1"/>
  <c r="P110" i="8" s="1"/>
  <c r="P3" i="8" s="1"/>
  <c r="P106" i="8"/>
  <c r="P111" i="8" s="1"/>
  <c r="P4" i="8" s="1"/>
  <c r="Y50" i="8"/>
  <c r="G18" i="8"/>
  <c r="G20" i="8" s="1"/>
  <c r="G32" i="12"/>
  <c r="G41" i="12" s="1"/>
  <c r="D42" i="12" s="1"/>
  <c r="AR112" i="8"/>
  <c r="AR5" i="8" s="1"/>
  <c r="AR113" i="8"/>
  <c r="AR6" i="8" s="1"/>
  <c r="A200" i="74"/>
  <c r="F5" i="74"/>
  <c r="A200" i="68"/>
  <c r="F5" i="68"/>
  <c r="A200" i="86"/>
  <c r="F5" i="86"/>
  <c r="A200" i="62"/>
  <c r="F5" i="62"/>
  <c r="A200" i="116"/>
  <c r="F5" i="116"/>
  <c r="F1" i="122"/>
  <c r="A86" i="6"/>
  <c r="D86" i="6"/>
  <c r="A206" i="3"/>
  <c r="G32" i="57"/>
  <c r="G41" i="57" s="1"/>
  <c r="D42" i="57" s="1"/>
  <c r="V18" i="8"/>
  <c r="V20" i="8" s="1"/>
  <c r="V50" i="8" s="1"/>
  <c r="D71" i="6"/>
  <c r="A166" i="3"/>
  <c r="A71" i="6"/>
  <c r="A74" i="6"/>
  <c r="D74" i="6"/>
  <c r="A181" i="3"/>
  <c r="G32" i="30"/>
  <c r="G41" i="30" s="1"/>
  <c r="D42" i="30" s="1"/>
  <c r="M18" i="8"/>
  <c r="M20" i="8" s="1"/>
  <c r="M50" i="8" s="1"/>
  <c r="G41" i="99"/>
  <c r="D42" i="99" s="1"/>
  <c r="A200" i="101"/>
  <c r="F5" i="101"/>
  <c r="AJ116" i="7"/>
  <c r="AJ6" i="7" s="1"/>
  <c r="AB109" i="7"/>
  <c r="AB114" i="7" s="1"/>
  <c r="AB4" i="7" s="1"/>
  <c r="AB105" i="7"/>
  <c r="AB110" i="7" s="1"/>
  <c r="AB113" i="7" s="1"/>
  <c r="AB3" i="7" s="1"/>
  <c r="V109" i="7"/>
  <c r="V114" i="7" s="1"/>
  <c r="V4" i="7" s="1"/>
  <c r="V105" i="7"/>
  <c r="V110" i="7" s="1"/>
  <c r="V113" i="7" s="1"/>
  <c r="V3" i="7" s="1"/>
  <c r="G18" i="7"/>
  <c r="G20" i="7" s="1"/>
  <c r="G49" i="7" s="1"/>
  <c r="G53" i="7" s="1"/>
  <c r="G15" i="12"/>
  <c r="G17" i="12" s="1"/>
  <c r="AR116" i="7"/>
  <c r="AR6" i="7" s="1"/>
  <c r="F18" i="8"/>
  <c r="F20" i="8" s="1"/>
  <c r="G32" i="9"/>
  <c r="G41" i="9" s="1"/>
  <c r="D42" i="9" s="1"/>
  <c r="AL113" i="8"/>
  <c r="AL6" i="8" s="1"/>
  <c r="AL112" i="8"/>
  <c r="AL5" i="8" s="1"/>
  <c r="AG50" i="8"/>
  <c r="F46" i="8"/>
  <c r="AR106" i="8"/>
  <c r="AR111" i="8" s="1"/>
  <c r="AR4" i="8" s="1"/>
  <c r="AR102" i="8"/>
  <c r="AR107" i="8" s="1"/>
  <c r="AR110" i="8" s="1"/>
  <c r="AR3" i="8" s="1"/>
  <c r="B183" i="3" l="1"/>
  <c r="B184" i="3"/>
  <c r="E182" i="3"/>
  <c r="E183" i="3"/>
  <c r="E184" i="3"/>
  <c r="B182" i="3"/>
  <c r="G17" i="117"/>
  <c r="G21" i="117" s="1"/>
  <c r="G26" i="117" s="1"/>
  <c r="F67" i="6"/>
  <c r="H67" i="6"/>
  <c r="G17" i="114"/>
  <c r="G21" i="114" s="1"/>
  <c r="G26" i="114" s="1"/>
  <c r="A84" i="6"/>
  <c r="D84" i="6"/>
  <c r="E39" i="3"/>
  <c r="E40" i="3"/>
  <c r="B41" i="3"/>
  <c r="E41" i="3"/>
  <c r="B39" i="3"/>
  <c r="B40" i="3"/>
  <c r="A64" i="6"/>
  <c r="B207" i="3"/>
  <c r="E209" i="3"/>
  <c r="E207" i="3"/>
  <c r="B208" i="3"/>
  <c r="E208" i="3"/>
  <c r="B209" i="3"/>
  <c r="B139" i="3"/>
  <c r="B140" i="3"/>
  <c r="E138" i="3"/>
  <c r="B138" i="3"/>
  <c r="E139" i="3"/>
  <c r="E140" i="3"/>
  <c r="G17" i="27"/>
  <c r="G21" i="27" s="1"/>
  <c r="G26" i="27" s="1"/>
  <c r="A48" i="6"/>
  <c r="D48" i="6"/>
  <c r="F47" i="6"/>
  <c r="H47" i="6"/>
  <c r="E177" i="3"/>
  <c r="E178" i="3"/>
  <c r="B177" i="3"/>
  <c r="B178" i="3"/>
  <c r="B179" i="3"/>
  <c r="E179" i="3"/>
  <c r="G17" i="69"/>
  <c r="G21" i="69" s="1"/>
  <c r="G26" i="69" s="1"/>
  <c r="D62" i="6"/>
  <c r="G17" i="57"/>
  <c r="G21" i="57" s="1"/>
  <c r="G26" i="57" s="1"/>
  <c r="A58" i="6"/>
  <c r="D58" i="6"/>
  <c r="F49" i="6"/>
  <c r="H49" i="6"/>
  <c r="D64" i="6"/>
  <c r="F50" i="8"/>
  <c r="F74" i="6"/>
  <c r="H74" i="6"/>
  <c r="F86" i="6"/>
  <c r="H86" i="6"/>
  <c r="G17" i="42"/>
  <c r="G21" i="42" s="1"/>
  <c r="G26" i="42" s="1"/>
  <c r="A53" i="6"/>
  <c r="F66" i="6"/>
  <c r="H66" i="6"/>
  <c r="G17" i="51"/>
  <c r="G21" i="51" s="1"/>
  <c r="G26" i="51" s="1"/>
  <c r="E44" i="8"/>
  <c r="E46" i="8" s="1"/>
  <c r="G46" i="8"/>
  <c r="G50" i="8" s="1"/>
  <c r="E50" i="8" s="1"/>
  <c r="E18" i="7"/>
  <c r="E20" i="7" s="1"/>
  <c r="E49" i="7" s="1"/>
  <c r="E53" i="7" s="1"/>
  <c r="F73" i="6"/>
  <c r="H73" i="6"/>
  <c r="G17" i="45"/>
  <c r="G21" i="45" s="1"/>
  <c r="G26" i="45" s="1"/>
  <c r="A54" i="6"/>
  <c r="D54" i="6"/>
  <c r="A74" i="3"/>
  <c r="B172" i="3"/>
  <c r="B173" i="3"/>
  <c r="B174" i="3"/>
  <c r="E173" i="3"/>
  <c r="E174" i="3"/>
  <c r="E172" i="3"/>
  <c r="F69" i="6"/>
  <c r="H69" i="6"/>
  <c r="B158" i="3"/>
  <c r="B159" i="3"/>
  <c r="E160" i="3"/>
  <c r="E158" i="3"/>
  <c r="E159" i="3"/>
  <c r="B160" i="3"/>
  <c r="B34" i="3"/>
  <c r="B35" i="3"/>
  <c r="E36" i="3"/>
  <c r="E34" i="3"/>
  <c r="E35" i="3"/>
  <c r="B36" i="3"/>
  <c r="G21" i="12"/>
  <c r="G26" i="12" s="1"/>
  <c r="E167" i="3"/>
  <c r="E168" i="3"/>
  <c r="B167" i="3"/>
  <c r="B168" i="3"/>
  <c r="E169" i="3"/>
  <c r="B169" i="3"/>
  <c r="E155" i="3"/>
  <c r="E153" i="3"/>
  <c r="B155" i="3"/>
  <c r="E154" i="3"/>
  <c r="B153" i="3"/>
  <c r="B154" i="3"/>
  <c r="E61" i="3"/>
  <c r="E62" i="3"/>
  <c r="B61" i="3"/>
  <c r="B60" i="3"/>
  <c r="B62" i="3"/>
  <c r="E60" i="3"/>
  <c r="F72" i="6"/>
  <c r="H72" i="6"/>
  <c r="E123" i="3"/>
  <c r="E124" i="3"/>
  <c r="B124" i="3"/>
  <c r="B125" i="3"/>
  <c r="E125" i="3"/>
  <c r="B123" i="3"/>
  <c r="D46" i="6"/>
  <c r="F71" i="6"/>
  <c r="H71" i="6"/>
  <c r="G17" i="63"/>
  <c r="G21" i="63" s="1"/>
  <c r="G26" i="63" s="1"/>
  <c r="A60" i="6"/>
  <c r="F63" i="6"/>
  <c r="H63" i="6"/>
  <c r="G17" i="39"/>
  <c r="G21" i="39" s="1"/>
  <c r="G26" i="39" s="1"/>
  <c r="A52" i="6"/>
  <c r="D52" i="6"/>
  <c r="A64" i="3"/>
  <c r="E188" i="3"/>
  <c r="E189" i="3"/>
  <c r="B188" i="3"/>
  <c r="B187" i="3"/>
  <c r="E187" i="3"/>
  <c r="B189" i="3"/>
  <c r="A147" i="3"/>
  <c r="F65" i="6"/>
  <c r="H65" i="6"/>
  <c r="G17" i="54"/>
  <c r="G21" i="54" s="1"/>
  <c r="G26" i="54" s="1"/>
  <c r="D57" i="6"/>
  <c r="F70" i="6"/>
  <c r="H70" i="6"/>
  <c r="D44" i="6"/>
  <c r="A46" i="6"/>
  <c r="E133" i="3"/>
  <c r="E134" i="3"/>
  <c r="E135" i="3"/>
  <c r="B133" i="3"/>
  <c r="B135" i="3"/>
  <c r="B134" i="3"/>
  <c r="AF105" i="7"/>
  <c r="AF110" i="7" s="1"/>
  <c r="AF113" i="7" s="1"/>
  <c r="AF3" i="7" s="1"/>
  <c r="AF109" i="7"/>
  <c r="AF114" i="7" s="1"/>
  <c r="AF4" i="7" s="1"/>
  <c r="G17" i="48"/>
  <c r="G21" i="48" s="1"/>
  <c r="G26" i="48" s="1"/>
  <c r="D55" i="6"/>
  <c r="A55" i="6"/>
  <c r="F51" i="6"/>
  <c r="H51" i="6"/>
  <c r="G17" i="66"/>
  <c r="G21" i="66" s="1"/>
  <c r="G26" i="66" s="1"/>
  <c r="A61" i="6"/>
  <c r="A112" i="3"/>
  <c r="G17" i="123"/>
  <c r="G21" i="123" s="1"/>
  <c r="G26" i="123" s="1"/>
  <c r="A87" i="6"/>
  <c r="D87" i="6"/>
  <c r="F82" i="6"/>
  <c r="H82" i="6"/>
  <c r="A68" i="6"/>
  <c r="E144" i="3"/>
  <c r="E145" i="3"/>
  <c r="B144" i="3"/>
  <c r="E143" i="3"/>
  <c r="B143" i="3"/>
  <c r="B145" i="3"/>
  <c r="AF115" i="7"/>
  <c r="AF5" i="7" s="1"/>
  <c r="AF116" i="7"/>
  <c r="AF6" i="7" s="1"/>
  <c r="G17" i="33"/>
  <c r="G21" i="33" s="1"/>
  <c r="G26" i="33" s="1"/>
  <c r="A48" i="3"/>
  <c r="A127" i="3"/>
  <c r="D42" i="6"/>
  <c r="F58" i="6" l="1"/>
  <c r="H58" i="6"/>
  <c r="F48" i="6"/>
  <c r="H48" i="6"/>
  <c r="F84" i="6"/>
  <c r="H84" i="6"/>
  <c r="E49" i="3"/>
  <c r="E50" i="3"/>
  <c r="E51" i="3"/>
  <c r="B49" i="3"/>
  <c r="B50" i="3"/>
  <c r="B51" i="3"/>
  <c r="A53" i="3"/>
  <c r="D50" i="6"/>
  <c r="F87" i="6"/>
  <c r="H87" i="6"/>
  <c r="B150" i="3"/>
  <c r="B148" i="3"/>
  <c r="E149" i="3"/>
  <c r="E148" i="3"/>
  <c r="B149" i="3"/>
  <c r="E150" i="3"/>
  <c r="F55" i="6"/>
  <c r="H55" i="6"/>
  <c r="F52" i="6"/>
  <c r="H52" i="6"/>
  <c r="A50" i="6"/>
  <c r="A211" i="3"/>
  <c r="A79" i="3"/>
  <c r="A89" i="3"/>
  <c r="D53" i="6"/>
  <c r="A117" i="3"/>
  <c r="B67" i="3"/>
  <c r="B65" i="3"/>
  <c r="E66" i="3"/>
  <c r="E65" i="3"/>
  <c r="B66" i="3"/>
  <c r="E67" i="3"/>
  <c r="B75" i="3"/>
  <c r="B76" i="3"/>
  <c r="E77" i="3"/>
  <c r="E76" i="3"/>
  <c r="B77" i="3"/>
  <c r="E75" i="3"/>
  <c r="F53" i="6"/>
  <c r="H53" i="6"/>
  <c r="E115" i="3"/>
  <c r="E113" i="3"/>
  <c r="B115" i="3"/>
  <c r="B113" i="3"/>
  <c r="B114" i="3"/>
  <c r="E114" i="3"/>
  <c r="F68" i="6"/>
  <c r="H68" i="6"/>
  <c r="D61" i="6"/>
  <c r="A57" i="6"/>
  <c r="A84" i="3"/>
  <c r="A69" i="3"/>
  <c r="A62" i="6"/>
  <c r="A201" i="3"/>
  <c r="F60" i="6"/>
  <c r="H60" i="6"/>
  <c r="F61" i="6"/>
  <c r="H61" i="6"/>
  <c r="A104" i="3"/>
  <c r="F54" i="6"/>
  <c r="H54" i="6"/>
  <c r="D56" i="6"/>
  <c r="D43" i="6"/>
  <c r="D85" i="6"/>
  <c r="B128" i="3"/>
  <c r="B129" i="3"/>
  <c r="B130" i="3"/>
  <c r="E128" i="3"/>
  <c r="E129" i="3"/>
  <c r="E130" i="3"/>
  <c r="F46" i="6"/>
  <c r="H46" i="6"/>
  <c r="D60" i="6"/>
  <c r="A56" i="6"/>
  <c r="A94" i="3"/>
  <c r="A43" i="3"/>
  <c r="F64" i="6"/>
  <c r="H64" i="6"/>
  <c r="A196" i="3"/>
  <c r="A85" i="6"/>
  <c r="F57" i="6" l="1"/>
  <c r="H57" i="6"/>
  <c r="B118" i="3"/>
  <c r="B119" i="3"/>
  <c r="E120" i="3"/>
  <c r="B120" i="3"/>
  <c r="E118" i="3"/>
  <c r="E119" i="3"/>
  <c r="E90" i="3"/>
  <c r="E91" i="3"/>
  <c r="E92" i="3"/>
  <c r="B90" i="3"/>
  <c r="B91" i="3"/>
  <c r="B92" i="3"/>
  <c r="F85" i="6"/>
  <c r="H85" i="6"/>
  <c r="E80" i="3"/>
  <c r="E81" i="3"/>
  <c r="B80" i="3"/>
  <c r="B81" i="3"/>
  <c r="B82" i="3"/>
  <c r="E82" i="3"/>
  <c r="B55" i="3"/>
  <c r="B56" i="3"/>
  <c r="E54" i="3"/>
  <c r="B54" i="3"/>
  <c r="E55" i="3"/>
  <c r="E56" i="3"/>
  <c r="E204" i="3"/>
  <c r="B204" i="3"/>
  <c r="B202" i="3"/>
  <c r="E202" i="3"/>
  <c r="B203" i="3"/>
  <c r="E203" i="3"/>
  <c r="E212" i="3"/>
  <c r="E214" i="3"/>
  <c r="E213" i="3"/>
  <c r="B212" i="3"/>
  <c r="B213" i="3"/>
  <c r="B214" i="3"/>
  <c r="B199" i="3"/>
  <c r="E198" i="3"/>
  <c r="E197" i="3"/>
  <c r="B198" i="3"/>
  <c r="E199" i="3"/>
  <c r="B197" i="3"/>
  <c r="F62" i="6"/>
  <c r="H62" i="6"/>
  <c r="F50" i="6"/>
  <c r="H50" i="6"/>
  <c r="E72" i="3"/>
  <c r="E70" i="3"/>
  <c r="B72" i="3"/>
  <c r="B70" i="3"/>
  <c r="B71" i="3"/>
  <c r="E71" i="3"/>
  <c r="F56" i="6"/>
  <c r="H56" i="6"/>
  <c r="B44" i="3"/>
  <c r="B45" i="3"/>
  <c r="B46" i="3"/>
  <c r="E44" i="3"/>
  <c r="E45" i="3"/>
  <c r="E46" i="3"/>
  <c r="B96" i="3"/>
  <c r="B97" i="3"/>
  <c r="E95" i="3"/>
  <c r="E96" i="3"/>
  <c r="B95" i="3"/>
  <c r="E97" i="3"/>
  <c r="B107" i="3"/>
  <c r="B105" i="3"/>
  <c r="E106" i="3"/>
  <c r="B106" i="3"/>
  <c r="E105" i="3"/>
  <c r="E107" i="3"/>
  <c r="B85" i="3"/>
  <c r="B86" i="3"/>
  <c r="B87" i="3"/>
  <c r="E87" i="3"/>
  <c r="E85" i="3"/>
  <c r="E86" i="3"/>
</calcChain>
</file>

<file path=xl/sharedStrings.xml><?xml version="1.0" encoding="utf-8"?>
<sst xmlns="http://schemas.openxmlformats.org/spreadsheetml/2006/main" count="4332" uniqueCount="636">
  <si>
    <t>Frequently Asked Questions - Missouri State Auditor's Office County Budget Package</t>
  </si>
  <si>
    <t>Applicable instructions in the "I" pages of the printed budget package</t>
  </si>
  <si>
    <t>General</t>
  </si>
  <si>
    <t>My questions are not addressed here or in the printed budget.</t>
  </si>
  <si>
    <t>There are no icons on my desktop.</t>
  </si>
  <si>
    <t>Copy the shortcut files from your C:\WINDOWS\Desktop folder to your desktop.</t>
  </si>
  <si>
    <t>When saving the file, Excel prompts to overwrite with the latest format.</t>
  </si>
  <si>
    <t>You can save the file with the latest Excel format, but you will not be able to work on the file with older versions of Excel.</t>
  </si>
  <si>
    <t>I have more than 35 generic funds, which is the limit in this file.</t>
  </si>
  <si>
    <t xml:space="preserve">Prepare budgets for remaining funds using copies of the "20xx Generic" generic budget file as necessary.  Summarize these additional funds in the "Other Funds" tabs </t>
  </si>
  <si>
    <t>No. 11</t>
  </si>
  <si>
    <t>so that all funds are reflected in the Appropriation Order, All Funds Summary, and Prior Year Actual Summary.</t>
  </si>
  <si>
    <t>Can the budget file be backed-up?</t>
  </si>
  <si>
    <t>Yes.  Burn or copy to a CD -or- email the file to an address that can be accessed by an off-site computer.  See Item 11 below for emailing instructions.</t>
  </si>
  <si>
    <t>Can unused worksheet tabs, columns, rows, or cells be deleted?</t>
  </si>
  <si>
    <t>NO,  formulas in other worksheet tabs and/or cells can become corrupted.</t>
  </si>
  <si>
    <t>When I try to type, I get an error that the cell is protected.</t>
  </si>
  <si>
    <t>All formulas and most text in the file are protected.  You should not need to change these cells.  Amounts in the formula cells will change when numbers are entered elsewhere in the budget file.</t>
  </si>
  <si>
    <t>Can I print multiple worksheet tabs at one time?</t>
  </si>
  <si>
    <t>Yes.  Click on the leftmost worksheet tab you want to print.  Hold down the shift key and click on the rightmost worksheet tab you want to print.  You will notice the two</t>
  </si>
  <si>
    <t>tabs you clicked on, as well as any tabs between the two, are now white which indicates the tabs are grouped. After printing, ungroup the pages by right-clicking on one of the</t>
  </si>
  <si>
    <t>white tabs then clicking on "Ungroup Sheets."</t>
  </si>
  <si>
    <t>Can I print just certain pages of a worksheet tab?</t>
  </si>
  <si>
    <t>Yes.  Click the Excel menu option File, print preview.  You will see "Preview: Page x of x" in the bottom left corner.  Use these numbers to identify which pages you want to</t>
  </si>
  <si>
    <t>No. 15</t>
  </si>
  <si>
    <t>Some of my pages cut off at strange places when printed.  For instance, I have a page number at the top of some pages, instead of at the bottom.</t>
  </si>
  <si>
    <t>How do I send an electronic copy of the completed budget to the State Auditor's Office?</t>
  </si>
  <si>
    <t>No. 16</t>
  </si>
  <si>
    <t>Information Tab</t>
  </si>
  <si>
    <t>1</t>
  </si>
  <si>
    <t>Does it matter how my county name is typed?</t>
  </si>
  <si>
    <t>Yes,  formulas throughout the file refer to this cell.  Use all capital letters with no trailing spaces after the name.</t>
  </si>
  <si>
    <t>No. 2</t>
  </si>
  <si>
    <t>TOC Tab</t>
  </si>
  <si>
    <t>What information needs to be typed here?</t>
  </si>
  <si>
    <t>Nothing!  This page has formulas that will pull information forward from other worksheet tabs if entered correctly.  You do need to type page numbers in the Sum., R, and E tabs.</t>
  </si>
  <si>
    <t>No. 11 and No. 14</t>
  </si>
  <si>
    <t>App. Order Tab</t>
  </si>
  <si>
    <t>You only need to fill in the blue cells.  All other information will roll forward from other worksheet tabs.</t>
  </si>
  <si>
    <t>No. 6</t>
  </si>
  <si>
    <t>All Funds Summary and Prior Year Actual Summary Tabs</t>
  </si>
  <si>
    <t>If information is entered correctly on all subsequent tabs, Nothing!  This tab contains many protected formulas that will roll the fund names and amounts forward.</t>
  </si>
  <si>
    <t>2</t>
  </si>
  <si>
    <t>Generic fund expenditure amounts are not showing up.</t>
  </si>
  <si>
    <t>Amounts in rows 36 and 38 of the E tab must agree.  The amounts in row 38 will be pulled forward from other cells.  You will need to re-enter the row 38 amounts adjacent to the function(s) for which the expenditures pertain (rows 13-35) for rows 36 and 38</t>
  </si>
  <si>
    <t>3</t>
  </si>
  <si>
    <t>The generic fund names appear as #VALUE !</t>
  </si>
  <si>
    <t>The fund name typed on the generic R (revenue) tab in cell A3 should end with the word "FUND".</t>
  </si>
  <si>
    <t>4</t>
  </si>
  <si>
    <t>The fund name is truncated.</t>
  </si>
  <si>
    <t>The formulas can only handle fund names with 5 words, including the word "FUND".  These cells, however, are not protected.  You can type over the formulas to enter longer fund names.</t>
  </si>
  <si>
    <t>No. 7</t>
  </si>
  <si>
    <t>GR, SRB, ASSMT, and Generic Sum tabs</t>
  </si>
  <si>
    <t>Cells that contain "0.00" are protected, and cannot be overwritten with actual budget numbers.</t>
  </si>
  <si>
    <t>That is correct!  These cells contain formulas which will update automatically after you enter numbers in other cells.  Start with the R or E tab, and save the Sum tab for last.</t>
  </si>
  <si>
    <t>After entering all information, there is a message that "Cash available does not agree with line 1, above".</t>
  </si>
  <si>
    <t>Your cash reconciliation does not agree.  Make sure your prior year actual amounts have been entered correctly on the R and E tabs.  You may also need to consider items such as outstanding warrants on the "Adjustments" lines.</t>
  </si>
  <si>
    <t>No. 13</t>
  </si>
  <si>
    <t>GR, SRB, and ASSMT R and E tabs</t>
  </si>
  <si>
    <t>Can information from the prior year budget be copied into the current budget file?</t>
  </si>
  <si>
    <t>Yes.  Protected cells cannot be pasted over, so you will need to copy and paste small sections at a time.  Specifically, do not copy category descriptions or formulas.</t>
  </si>
  <si>
    <t>No. 9</t>
  </si>
  <si>
    <t>Generic fund Sum and E tabs</t>
  </si>
  <si>
    <t>The generic fund name in cell A3 cannot be changed.</t>
  </si>
  <si>
    <t xml:space="preserve">Change the fund names only on the R (revenues) page tabs in cell A3. </t>
  </si>
  <si>
    <t>I want to change the tab names at the bottom to something more descriptive.</t>
  </si>
  <si>
    <t>Double click on the tab and type the new name.</t>
  </si>
  <si>
    <t>The E tab has many more lines than I need and I don't want to print all of the blank pages.</t>
  </si>
  <si>
    <t>The E tabs were modified so the Summary by Function section prints on page 1.  The Detail of Expenditures categories follow.  Therefore, you need only fill out and print</t>
  </si>
  <si>
    <t>No.11</t>
  </si>
  <si>
    <t>the pages needed.  There may be enough Detail of Expenditure lines on page 1 for all of your categories to fit on the first page.  The following blank pages can be omitted.</t>
  </si>
  <si>
    <t>The amounts do not carry forward to the Sum, App. Order, All Funds Summary, and/or Prior Year Actual Summary tabs.</t>
  </si>
  <si>
    <t>Amounts in rows 36 and 38 of the E tab must agree.  The amounts in row 38 will be pulled forward from other cells.  You will need to re-enter the row 38 amounts adjacent to the function(s) in rows 13-35 for which the expenditures pertain.</t>
  </si>
  <si>
    <t>MISSOURI STATE AUDITOR'S OFFICE</t>
  </si>
  <si>
    <t>COUNTY BUDGET FORMS</t>
  </si>
  <si>
    <t>County:</t>
  </si>
  <si>
    <t>TABLE OF CONTENTS</t>
  </si>
  <si>
    <t>Page</t>
  </si>
  <si>
    <t>Budget Message</t>
  </si>
  <si>
    <t>Schedule of Expenditures of Federal Awards</t>
  </si>
  <si>
    <t>Schedule of Assessed Valuations, Tax Rates, &amp; County Long-Term Debt</t>
  </si>
  <si>
    <t>Appropriation Order</t>
  </si>
  <si>
    <t>Summary of Budgets</t>
  </si>
  <si>
    <t>Summary of Prior Year Actual Amounts</t>
  </si>
  <si>
    <t>6</t>
  </si>
  <si>
    <t>General Revenue Fund</t>
  </si>
  <si>
    <t>Summary</t>
  </si>
  <si>
    <t>7</t>
  </si>
  <si>
    <t>Estimated Revenues</t>
  </si>
  <si>
    <t>8-9</t>
  </si>
  <si>
    <t>Estimated Expenditures</t>
  </si>
  <si>
    <t>10-21</t>
  </si>
  <si>
    <t>Special Road and Bridge Fund</t>
  </si>
  <si>
    <t>22</t>
  </si>
  <si>
    <t>23-24</t>
  </si>
  <si>
    <t>25-28</t>
  </si>
  <si>
    <t>Assessment Fund</t>
  </si>
  <si>
    <t>29</t>
  </si>
  <si>
    <t>30</t>
  </si>
  <si>
    <t>31</t>
  </si>
  <si>
    <t>Page T.O.C. a</t>
  </si>
  <si>
    <t>Page T.O.C. b</t>
  </si>
  <si>
    <t>Page T.O.C. c</t>
  </si>
  <si>
    <t>Page T.O.C. d</t>
  </si>
  <si>
    <t>Fund 1 E</t>
  </si>
  <si>
    <t>Fund 2 E</t>
  </si>
  <si>
    <t>Fund 3 E</t>
  </si>
  <si>
    <t>Fund 4 E</t>
  </si>
  <si>
    <t>Fund 5 E</t>
  </si>
  <si>
    <t>Fund 6 E</t>
  </si>
  <si>
    <t>Fund 7 E</t>
  </si>
  <si>
    <t>Fund 8 E</t>
  </si>
  <si>
    <t>Fund 9 E</t>
  </si>
  <si>
    <t>Fund 10 E</t>
  </si>
  <si>
    <t>Fund 11 E</t>
  </si>
  <si>
    <t>Fund 12 E</t>
  </si>
  <si>
    <t>Fund 13 E</t>
  </si>
  <si>
    <t>Fund 14 E</t>
  </si>
  <si>
    <t>Fund 15 E</t>
  </si>
  <si>
    <t>Fund 16 E</t>
  </si>
  <si>
    <t>Fund 17 E</t>
  </si>
  <si>
    <t>Fund 18 E</t>
  </si>
  <si>
    <t>Fund 19 E</t>
  </si>
  <si>
    <t>Fund 20 E</t>
  </si>
  <si>
    <t>Fund 21 E</t>
  </si>
  <si>
    <t>Fund 22 E</t>
  </si>
  <si>
    <t>Fund 23 E</t>
  </si>
  <si>
    <t>Fund 24 E</t>
  </si>
  <si>
    <t>Fund 25 E</t>
  </si>
  <si>
    <t>Fund 26 E</t>
  </si>
  <si>
    <t>Fund 27 E</t>
  </si>
  <si>
    <t>Fund 28 E</t>
  </si>
  <si>
    <t>Fund 29 E</t>
  </si>
  <si>
    <t>Fund 30 E</t>
  </si>
  <si>
    <t>Fund 31 E</t>
  </si>
  <si>
    <t>Fund 32 E</t>
  </si>
  <si>
    <t>Fund 33 E</t>
  </si>
  <si>
    <t>Fund 34 E</t>
  </si>
  <si>
    <t>Fund 35 E</t>
  </si>
  <si>
    <t>Fund 36 E</t>
  </si>
  <si>
    <t>Page 1</t>
  </si>
  <si>
    <t>Page 2</t>
  </si>
  <si>
    <t>Page 3</t>
  </si>
  <si>
    <t>Page 4</t>
  </si>
  <si>
    <t>SCHEDULE OF EXPENDITURES OF FEDERAL AWARDS</t>
  </si>
  <si>
    <t>Pass-Through</t>
  </si>
  <si>
    <t>Federal</t>
  </si>
  <si>
    <t>Entity</t>
  </si>
  <si>
    <t>Federal Share</t>
  </si>
  <si>
    <t>County Match</t>
  </si>
  <si>
    <t>Identifying</t>
  </si>
  <si>
    <t>of</t>
  </si>
  <si>
    <t>Percentage</t>
  </si>
  <si>
    <t>Number</t>
  </si>
  <si>
    <t xml:space="preserve">Federal Grantor/Pass-Through Grantor/Program Title </t>
  </si>
  <si>
    <t>Expenditures</t>
  </si>
  <si>
    <t>Required</t>
  </si>
  <si>
    <t/>
  </si>
  <si>
    <t>U. S. DEPARTMENT OF AGRICULTURE</t>
  </si>
  <si>
    <t>Passed through state:</t>
  </si>
  <si>
    <t xml:space="preserve">Department of Health and Senior Services - </t>
  </si>
  <si>
    <t xml:space="preserve">Special Supplemental Nutrition Program </t>
  </si>
  <si>
    <t>$</t>
  </si>
  <si>
    <t>%</t>
  </si>
  <si>
    <t>for Women, Infants, and Children</t>
  </si>
  <si>
    <t>Summer Food Service Program for Children</t>
  </si>
  <si>
    <t>Office of Administration -</t>
  </si>
  <si>
    <t>Schools and Roads - Grants to</t>
  </si>
  <si>
    <t>States</t>
  </si>
  <si>
    <t>U.S. DEPARTMENT OF HOUSING AND URBAN</t>
  </si>
  <si>
    <t>DEVELOPMENT</t>
  </si>
  <si>
    <t xml:space="preserve">Department of Economic Development - </t>
  </si>
  <si>
    <t>Community Development Block Grants/State's Program</t>
  </si>
  <si>
    <t>and Non-Entitlement Grants in Hawaii</t>
  </si>
  <si>
    <t xml:space="preserve">Department of Social Services - </t>
  </si>
  <si>
    <t>Emergency Shelter Grants Program</t>
  </si>
  <si>
    <t>U.S. DEPARTMENT OF JUSTICE</t>
  </si>
  <si>
    <t xml:space="preserve">Direct programs: </t>
  </si>
  <si>
    <t>Public Safety Partnership and Community Policing Grants</t>
  </si>
  <si>
    <t>16.922</t>
  </si>
  <si>
    <t>Equitable Sharing of Seized and Forfeited Property</t>
  </si>
  <si>
    <t>Passed through:</t>
  </si>
  <si>
    <t>State Department of Public Safety -</t>
  </si>
  <si>
    <t xml:space="preserve">Juvenile Justice and Delinquency Prevention - </t>
  </si>
  <si>
    <t>Allocation to States</t>
  </si>
  <si>
    <t>Crime Victim Assistance</t>
  </si>
  <si>
    <t>Violence Against Women Formula Grants</t>
  </si>
  <si>
    <t>Edward Byrne Memorial Justice Assistance Grant</t>
  </si>
  <si>
    <t>Program</t>
  </si>
  <si>
    <t xml:space="preserve">Cape Girardeau County - </t>
  </si>
  <si>
    <t>Edward Byrne Memorial State and Local Law</t>
  </si>
  <si>
    <t>Enforcement Assistance Discretionary Grants Program</t>
  </si>
  <si>
    <t xml:space="preserve">Missouri Sheriffs' Association - </t>
  </si>
  <si>
    <t>Domestic Cannabis Eradication/Suppression Program</t>
  </si>
  <si>
    <t xml:space="preserve">Page 2 a                     </t>
  </si>
  <si>
    <t>U. S. DEPARTMENT OF TRANSPORTATION</t>
  </si>
  <si>
    <t>Highway and Transportation Commission -</t>
  </si>
  <si>
    <t>Highway Planning and Construction</t>
  </si>
  <si>
    <t xml:space="preserve">BRO - </t>
  </si>
  <si>
    <t xml:space="preserve">Department of Public Safety - </t>
  </si>
  <si>
    <t>Interagency Hazardous Materials Public</t>
  </si>
  <si>
    <t>Sector Training and Planning Grants</t>
  </si>
  <si>
    <t>GENERAL SERVICES ADMINISTRATION</t>
  </si>
  <si>
    <t>Passed through state Office of Administration -</t>
  </si>
  <si>
    <t>Donation of Federal Surplus Personal Property</t>
  </si>
  <si>
    <t xml:space="preserve">Passed through the Office of Secretary of State - </t>
  </si>
  <si>
    <t>Election Reform Payments</t>
  </si>
  <si>
    <t>ELECTION ASSISTANCE COMMISSION</t>
  </si>
  <si>
    <t>Help America Vote Act Requirements Payments</t>
  </si>
  <si>
    <t>U. S. DEPARTMENT OF HEALTH AND HUMAN SERVICES</t>
  </si>
  <si>
    <t>Immunization Grants</t>
  </si>
  <si>
    <t>Child Support Enforcement</t>
  </si>
  <si>
    <t>Community Services Block Grant</t>
  </si>
  <si>
    <t xml:space="preserve">Page 2 b                    </t>
  </si>
  <si>
    <t>Child Care and Development Block Grant</t>
  </si>
  <si>
    <t>Foster Care - Title IV-E</t>
  </si>
  <si>
    <t>Cooperative Agreements for State-Based</t>
  </si>
  <si>
    <t>Comprehensive Breast and Cervical Cancer</t>
  </si>
  <si>
    <t>Early Detection Programs</t>
  </si>
  <si>
    <t>HIV Prevention Activities - Health Department Based</t>
  </si>
  <si>
    <t>Assistance Programs for Chronic Disease</t>
  </si>
  <si>
    <t>Prevention and Control</t>
  </si>
  <si>
    <t>Preventive Health and Health Services Block Grant</t>
  </si>
  <si>
    <t>Maternal and Child Health Services</t>
  </si>
  <si>
    <t>Block Grant to the States</t>
  </si>
  <si>
    <t>U. S. DEPARTMENT OF HOMELAND SECURITY</t>
  </si>
  <si>
    <t>Passed through State Department of Public Safety:</t>
  </si>
  <si>
    <t xml:space="preserve">Disaster Grants - Public Assistance Grants </t>
  </si>
  <si>
    <t>(Presidentially declared disasters)</t>
  </si>
  <si>
    <t>Emergency Management Performance Grants</t>
  </si>
  <si>
    <t>Homeland Security Grant Program</t>
  </si>
  <si>
    <t>Total Expenditures of Federal Awards</t>
  </si>
  <si>
    <t>N/A - Not applicable</t>
  </si>
  <si>
    <t xml:space="preserve">Page 2 c                   </t>
  </si>
  <si>
    <t xml:space="preserve">Grant </t>
  </si>
  <si>
    <t>Grantor's</t>
  </si>
  <si>
    <t>Award</t>
  </si>
  <si>
    <t xml:space="preserve">Federal Grantor and Program Title </t>
  </si>
  <si>
    <t>Amount</t>
  </si>
  <si>
    <t>GRANTS AWARDED FOR WHICH THERE WERE NO REVENUES OR</t>
  </si>
  <si>
    <t>EXPENDITURES DURING THE YEAR</t>
  </si>
  <si>
    <t>Total Grants Awarded for which there were no Revenues</t>
  </si>
  <si>
    <t>or Expenditures during the Year</t>
  </si>
  <si>
    <t>If the county, or any other county official or board was awarded funding directly</t>
  </si>
  <si>
    <t>from the federal government please indicate the DUNS number(s) below:</t>
  </si>
  <si>
    <t>DUNS</t>
  </si>
  <si>
    <t>County</t>
  </si>
  <si>
    <t>Other officials or boards:</t>
  </si>
  <si>
    <t xml:space="preserve">Page 2 d                   </t>
  </si>
  <si>
    <t>ASSESSED VALUATIONS</t>
  </si>
  <si>
    <t>Actual</t>
  </si>
  <si>
    <t>Proposed</t>
  </si>
  <si>
    <t>Real Estate</t>
  </si>
  <si>
    <t>Personal Property</t>
  </si>
  <si>
    <t>Railroad and Utilities</t>
  </si>
  <si>
    <t>Total Assessed Valuation</t>
  </si>
  <si>
    <t>TAX RATE SCHEDULE</t>
  </si>
  <si>
    <t>Per $100 Assessed Valuation</t>
  </si>
  <si>
    <t>TAX PURPOSE</t>
  </si>
  <si>
    <t>COUNTY LONG TERM DEBT (Bonds, Leases, Loans, etc.)</t>
  </si>
  <si>
    <t xml:space="preserve">Principal </t>
  </si>
  <si>
    <t>Outstanding</t>
  </si>
  <si>
    <t>Additions</t>
  </si>
  <si>
    <t>Payments</t>
  </si>
  <si>
    <t>DESCRIPTION</t>
  </si>
  <si>
    <t>APPROPRIATION ORDER</t>
  </si>
  <si>
    <t>Please replace the example information in the blue cells below with the dates that correspond</t>
  </si>
  <si>
    <t>to your county budget.  This gray box is not printed.</t>
  </si>
  <si>
    <t>Day</t>
  </si>
  <si>
    <t>Month</t>
  </si>
  <si>
    <t>Year</t>
  </si>
  <si>
    <t xml:space="preserve">Budget available for public distribution between the </t>
  </si>
  <si>
    <t>day of</t>
  </si>
  <si>
    <t>January</t>
  </si>
  <si>
    <t xml:space="preserve">                                                                               and the</t>
  </si>
  <si>
    <t xml:space="preserve">Public hearing was held on the </t>
  </si>
  <si>
    <t xml:space="preserve">Public notice set forth on the </t>
  </si>
  <si>
    <t>Commission approved and adopted</t>
  </si>
  <si>
    <t>County Clerk's name</t>
  </si>
  <si>
    <t>Laura Ingalls Wilder</t>
  </si>
  <si>
    <t>County Treasurer's name</t>
  </si>
  <si>
    <t>Molly Brown</t>
  </si>
  <si>
    <t>Presiding Commissioner's name</t>
  </si>
  <si>
    <t>Daniel Boone</t>
  </si>
  <si>
    <t>First Associate Commissioner's district</t>
  </si>
  <si>
    <t>Eastern</t>
  </si>
  <si>
    <t>First Associate Commissioner's name</t>
  </si>
  <si>
    <t>Walt Disney</t>
  </si>
  <si>
    <t>Second Associate Commissioner's district</t>
  </si>
  <si>
    <t>Western</t>
  </si>
  <si>
    <t>Second Associate Commissioner's name</t>
  </si>
  <si>
    <t>Samuel Clemens</t>
  </si>
  <si>
    <t>accordance with the County Budget Law (Sections 50.525 to 50.745, RSMo) and had been made available for</t>
  </si>
  <si>
    <t xml:space="preserve">     And the Commission, being advised in the premises, orders that said budget estimate be spread upon the</t>
  </si>
  <si>
    <t>records of this Commission, and recorded on the records of this Commission, the same as above set out, is</t>
  </si>
  <si>
    <t xml:space="preserve">     And it is further ordered, adjudged and decreed that the following amounts are hereby appropriated, apportioned,</t>
  </si>
  <si>
    <t>the approved column on the pages noted:</t>
  </si>
  <si>
    <t>Fund Name</t>
  </si>
  <si>
    <t>Appropriated Amount</t>
  </si>
  <si>
    <t>through</t>
  </si>
  <si>
    <t>Page  4 a</t>
  </si>
  <si>
    <t xml:space="preserve">Page </t>
  </si>
  <si>
    <t xml:space="preserve">     It is further ordered and adjudged that the Clerk of this Commission shall within five (5) days of</t>
  </si>
  <si>
    <t>Page  4 b</t>
  </si>
  <si>
    <t xml:space="preserve">Special </t>
  </si>
  <si>
    <t xml:space="preserve">Road and </t>
  </si>
  <si>
    <t>Revenue</t>
  </si>
  <si>
    <t>Bridge</t>
  </si>
  <si>
    <t xml:space="preserve">Assessment </t>
  </si>
  <si>
    <t>Total</t>
  </si>
  <si>
    <t>Fund</t>
  </si>
  <si>
    <t>Property tax</t>
  </si>
  <si>
    <t>Sales tax</t>
  </si>
  <si>
    <t>Intergovernmental revenues</t>
  </si>
  <si>
    <t>Charges for services</t>
  </si>
  <si>
    <t>Interest</t>
  </si>
  <si>
    <t>Other</t>
  </si>
  <si>
    <t>Transfers in</t>
  </si>
  <si>
    <t>Total Revenues</t>
  </si>
  <si>
    <t>TOTAL FUNDS AVAILABLE</t>
  </si>
  <si>
    <t>County Commission</t>
  </si>
  <si>
    <t>County Clerk</t>
  </si>
  <si>
    <t>Elections</t>
  </si>
  <si>
    <t>Buildings and grounds</t>
  </si>
  <si>
    <t>Employee fringe benefits</t>
  </si>
  <si>
    <t>County Treasurer</t>
  </si>
  <si>
    <t>County Collector</t>
  </si>
  <si>
    <t>Recorder of Deeds</t>
  </si>
  <si>
    <t>Circuit Clerk</t>
  </si>
  <si>
    <t>Court Administration</t>
  </si>
  <si>
    <t>Public Administrator</t>
  </si>
  <si>
    <t>Sheriff</t>
  </si>
  <si>
    <t>Jail</t>
  </si>
  <si>
    <t>Prosecuting Attorney</t>
  </si>
  <si>
    <t>Juvenile Officer</t>
  </si>
  <si>
    <t>County Coroner</t>
  </si>
  <si>
    <t>Health and welfare</t>
  </si>
  <si>
    <t>Debt service</t>
  </si>
  <si>
    <t>Transfers out</t>
  </si>
  <si>
    <t>Emergency Fund</t>
  </si>
  <si>
    <t>Assessor</t>
  </si>
  <si>
    <t>Highways and roads</t>
  </si>
  <si>
    <t>Total Expenditures</t>
  </si>
  <si>
    <t>ESTIMATED ENDING CASH</t>
  </si>
  <si>
    <t xml:space="preserve">     BALANCE</t>
  </si>
  <si>
    <t>OTHER NET RESOURCES</t>
  </si>
  <si>
    <t xml:space="preserve">     AVAILABLE</t>
  </si>
  <si>
    <t>ESTIMATED ENDING BALANCE</t>
  </si>
  <si>
    <t>Page 5 a</t>
  </si>
  <si>
    <t>Page 5 b</t>
  </si>
  <si>
    <t>Page 5 c</t>
  </si>
  <si>
    <t>Page 5 d</t>
  </si>
  <si>
    <t>Page 5 e</t>
  </si>
  <si>
    <t>Page 5 f</t>
  </si>
  <si>
    <t>Page 5 g</t>
  </si>
  <si>
    <t>Page 5 h</t>
  </si>
  <si>
    <t>TITLE LENGTH</t>
  </si>
  <si>
    <t>"F" IN "FUND" POSITION</t>
  </si>
  <si>
    <t>FIRST SPACE</t>
  </si>
  <si>
    <t>SECOND SPACE</t>
  </si>
  <si>
    <t>THIRD SPACE</t>
  </si>
  <si>
    <t>FOURTH SPACE</t>
  </si>
  <si>
    <t>1st Word Length</t>
  </si>
  <si>
    <t>2nd Word Length</t>
  </si>
  <si>
    <t>3rd Word Length</t>
  </si>
  <si>
    <t>4th Word Length</t>
  </si>
  <si>
    <t>ROW 3 WORD</t>
  </si>
  <si>
    <t>ROW 4 WORD</t>
  </si>
  <si>
    <t>ROW 5 WORD</t>
  </si>
  <si>
    <t>ROW 6 WORD</t>
  </si>
  <si>
    <t>ROW 8 WORD</t>
  </si>
  <si>
    <t>ADJUSTMENTS</t>
  </si>
  <si>
    <t>Page 6 a</t>
  </si>
  <si>
    <t>Page 6 b</t>
  </si>
  <si>
    <t>Page 6 c</t>
  </si>
  <si>
    <t>Page 6 d</t>
  </si>
  <si>
    <t>Page 6 e</t>
  </si>
  <si>
    <t>Page 6 f</t>
  </si>
  <si>
    <t>Page 6 g</t>
  </si>
  <si>
    <t>Page 6 h</t>
  </si>
  <si>
    <t>GENERAL REVENUE FUND</t>
  </si>
  <si>
    <t>SUMMARY OF AVAILABLE RESOURCES, ESTIMATED REVENUES AND</t>
  </si>
  <si>
    <t>BALANCE</t>
  </si>
  <si>
    <t xml:space="preserve">    (a)  Less outstanding warrants</t>
  </si>
  <si>
    <t>4.  Subtotal</t>
  </si>
  <si>
    <t>7.  Other Net Resources Available</t>
  </si>
  <si>
    <t xml:space="preserve">    (After other net resources available)</t>
  </si>
  <si>
    <t>CASH RECONCILIATION</t>
  </si>
  <si>
    <t xml:space="preserve">     Adjustments:</t>
  </si>
  <si>
    <t xml:space="preserve">          Change in outstanding warrants</t>
  </si>
  <si>
    <t xml:space="preserve">          Other</t>
  </si>
  <si>
    <t xml:space="preserve">            Total</t>
  </si>
  <si>
    <t>Page 7</t>
  </si>
  <si>
    <t>ESTIMATED REVENUES BY CLASSIFICATION</t>
  </si>
  <si>
    <t>Estimated</t>
  </si>
  <si>
    <t>1.  PROPERTY TAX REVENUES</t>
  </si>
  <si>
    <t>Replacement tax on subclass 3</t>
  </si>
  <si>
    <t>property</t>
  </si>
  <si>
    <t>2.  SALES TAX REVENUES</t>
  </si>
  <si>
    <t>3.  INTERGOVERNMENTAL REVENUES</t>
  </si>
  <si>
    <t>Page 8</t>
  </si>
  <si>
    <t>4.  CHARGES FOR SERVICES</t>
  </si>
  <si>
    <t>Sheriff fees</t>
  </si>
  <si>
    <t>County Clerk fees</t>
  </si>
  <si>
    <t>Circuit Clerk fees</t>
  </si>
  <si>
    <t>Recorder of Deeds fees</t>
  </si>
  <si>
    <t>Prosecuting Attorney fees</t>
  </si>
  <si>
    <t>Collector commissions and fees</t>
  </si>
  <si>
    <t>5.  INTEREST INCOME</t>
  </si>
  <si>
    <t>6.  OTHER REVENUES</t>
  </si>
  <si>
    <t>7.  TRANSFERS IN</t>
  </si>
  <si>
    <t>8.  GRAND TOTAL REVENUES</t>
  </si>
  <si>
    <t>Page 9</t>
  </si>
  <si>
    <t>APPROPRIATION BY ORGANIZATION UNIT AND BY OBJECT OF EXPENDITURES</t>
  </si>
  <si>
    <t>Appropriations</t>
  </si>
  <si>
    <t>Approved</t>
  </si>
  <si>
    <t>Requested</t>
  </si>
  <si>
    <t>GENERAL COUNTY GOVERNMENT</t>
  </si>
  <si>
    <t>1.  County Commission:</t>
  </si>
  <si>
    <t>Commissioners' annual salaries</t>
  </si>
  <si>
    <t>Clerical annual salaries</t>
  </si>
  <si>
    <t>Office expenses</t>
  </si>
  <si>
    <t>Equipment</t>
  </si>
  <si>
    <t>Mileage and training</t>
  </si>
  <si>
    <t>2.  County Clerk:</t>
  </si>
  <si>
    <t>County Clerk's annual salary</t>
  </si>
  <si>
    <t>Deputy and clerical annual</t>
  </si>
  <si>
    <t>salaries</t>
  </si>
  <si>
    <t>Page 10</t>
  </si>
  <si>
    <t>3.  Elections:</t>
  </si>
  <si>
    <t>Judges, clerks, etc.</t>
  </si>
  <si>
    <t>Rent of polls</t>
  </si>
  <si>
    <t>Voter registration</t>
  </si>
  <si>
    <t>4.  Buildings and Grounds:</t>
  </si>
  <si>
    <t>Custodian's annual salary</t>
  </si>
  <si>
    <t>Supplies</t>
  </si>
  <si>
    <t>Utilities</t>
  </si>
  <si>
    <t>Repairs and upkeep</t>
  </si>
  <si>
    <t>Page 11</t>
  </si>
  <si>
    <t>5.  Employee Fringe Benefits:</t>
  </si>
  <si>
    <t>Social security</t>
  </si>
  <si>
    <t>LAGERS</t>
  </si>
  <si>
    <t>Insurance, medical</t>
  </si>
  <si>
    <t>Workers' compensation</t>
  </si>
  <si>
    <t>Unemployment</t>
  </si>
  <si>
    <t>6.  Treasurer:</t>
  </si>
  <si>
    <t>Treasurer's annual salary</t>
  </si>
  <si>
    <t>Deputy annual salary</t>
  </si>
  <si>
    <t>Page 12</t>
  </si>
  <si>
    <t>7.  Collector:</t>
  </si>
  <si>
    <t>Collector's annual salary</t>
  </si>
  <si>
    <t>Deputy and clerical</t>
  </si>
  <si>
    <t>annual salaries</t>
  </si>
  <si>
    <t>8.  Recorder of Deeds:</t>
  </si>
  <si>
    <t>Recorder of Deeds' annual salary</t>
  </si>
  <si>
    <t>Page 13</t>
  </si>
  <si>
    <t>9.  Circuit Clerk:</t>
  </si>
  <si>
    <t>10. Court Administration:</t>
  </si>
  <si>
    <t>Jury scrip</t>
  </si>
  <si>
    <t>Criminal cost bills</t>
  </si>
  <si>
    <t>Page 14</t>
  </si>
  <si>
    <t>11. Public Administrator:</t>
  </si>
  <si>
    <t>Public Administrator's</t>
  </si>
  <si>
    <t>annual salary</t>
  </si>
  <si>
    <t>TOTAL GENERAL COUNTY</t>
  </si>
  <si>
    <t xml:space="preserve">  GOVERNMENT (1 through 11)</t>
  </si>
  <si>
    <t>Page 15</t>
  </si>
  <si>
    <t>PUBLIC SAFETY</t>
  </si>
  <si>
    <t>12. Sheriff:</t>
  </si>
  <si>
    <t>Sheriff's annual salary</t>
  </si>
  <si>
    <t>Deputy annual salaries</t>
  </si>
  <si>
    <t>Other salaries</t>
  </si>
  <si>
    <t>Office expense</t>
  </si>
  <si>
    <t>Mileage</t>
  </si>
  <si>
    <t>Uniforms</t>
  </si>
  <si>
    <t>Page 16</t>
  </si>
  <si>
    <t>13. Jail:</t>
  </si>
  <si>
    <t>Jailers' annual salaries</t>
  </si>
  <si>
    <t>Board of prisoners</t>
  </si>
  <si>
    <t>Maintenance supplies</t>
  </si>
  <si>
    <t>Other expenses</t>
  </si>
  <si>
    <t>14. Prosecuting Attorney:</t>
  </si>
  <si>
    <t>Prosecuting Attorney's</t>
  </si>
  <si>
    <t>Assistants' salaries</t>
  </si>
  <si>
    <t>Clerical salaries</t>
  </si>
  <si>
    <t>Page 17</t>
  </si>
  <si>
    <t>15. Juvenile Officer:</t>
  </si>
  <si>
    <t>16. Coroner:</t>
  </si>
  <si>
    <t>Coroner's annual salary</t>
  </si>
  <si>
    <t>Inquest costs</t>
  </si>
  <si>
    <t>TOTAL PUBLIC SAFETY (12</t>
  </si>
  <si>
    <t xml:space="preserve">  through 16)</t>
  </si>
  <si>
    <t>Page 18</t>
  </si>
  <si>
    <t xml:space="preserve">Other </t>
  </si>
  <si>
    <t>17.</t>
  </si>
  <si>
    <t>18.</t>
  </si>
  <si>
    <t>19.</t>
  </si>
  <si>
    <t>Page 19</t>
  </si>
  <si>
    <t>20.</t>
  </si>
  <si>
    <t>Total Other (17 through 20)</t>
  </si>
  <si>
    <t>Page 20</t>
  </si>
  <si>
    <t>HEALTH AND WELFARE</t>
  </si>
  <si>
    <t>21. Public Health and Welfare Services:</t>
  </si>
  <si>
    <t>TOTAL HEALTH AND WELFARE (21)</t>
  </si>
  <si>
    <t>DEBT SERVICE</t>
  </si>
  <si>
    <t>22.</t>
  </si>
  <si>
    <t>TOTAL DEBT SERVICE (22)</t>
  </si>
  <si>
    <t>TRANSFERS OUT</t>
  </si>
  <si>
    <t>23.</t>
  </si>
  <si>
    <t>TOTAL TRANSFERS OUT (23)</t>
  </si>
  <si>
    <t>24. EMERGENCY FUND - not less</t>
  </si>
  <si>
    <t>than 3 percent of total</t>
  </si>
  <si>
    <t>estimated revenues</t>
  </si>
  <si>
    <t>25. GRAND TOTAL EXPENDITURES</t>
  </si>
  <si>
    <t>26. GRAND TOTAL APPROPRIATIONS</t>
  </si>
  <si>
    <t>Page 21</t>
  </si>
  <si>
    <t>SPECIAL ROAD AND BRIDGE FUND</t>
  </si>
  <si>
    <t>Page 22</t>
  </si>
  <si>
    <t>CART</t>
  </si>
  <si>
    <t>Page 23</t>
  </si>
  <si>
    <t>Page 24</t>
  </si>
  <si>
    <t>APPROPRIATION BY OBJECT OF EXPENDITURES</t>
  </si>
  <si>
    <t>1.  Annual Salaries of all Road</t>
  </si>
  <si>
    <t>and Bridge Employees</t>
  </si>
  <si>
    <t>2.  Employee Fringe Benefits</t>
  </si>
  <si>
    <t>3.  Supplies</t>
  </si>
  <si>
    <t>Page 25</t>
  </si>
  <si>
    <t>4.  Insurance</t>
  </si>
  <si>
    <t>5.  Road and Bridge Materials</t>
  </si>
  <si>
    <t>6.  Equipment Repairs</t>
  </si>
  <si>
    <t>7.  Rentals</t>
  </si>
  <si>
    <t>Page 26</t>
  </si>
  <si>
    <t xml:space="preserve">8.  Equipment Purchases </t>
  </si>
  <si>
    <t>(capital outlay):</t>
  </si>
  <si>
    <t>9.  Road and Bridge Construction,</t>
  </si>
  <si>
    <t>Repair, and Maintenance</t>
  </si>
  <si>
    <t>Projects:</t>
  </si>
  <si>
    <t>Page 27</t>
  </si>
  <si>
    <t>10. Other Expenditures</t>
  </si>
  <si>
    <t>11. Debt Service</t>
  </si>
  <si>
    <t>12. Transfers Out</t>
  </si>
  <si>
    <t>General Revenue for</t>
  </si>
  <si>
    <t>Administration</t>
  </si>
  <si>
    <t>13. GRAND TOTAL EXPENDITURES</t>
  </si>
  <si>
    <t>14. GRAND TOTAL APPROPRIATIONS</t>
  </si>
  <si>
    <t>Page 28</t>
  </si>
  <si>
    <t>ASSESSMENT FUND</t>
  </si>
  <si>
    <t>Page 29</t>
  </si>
  <si>
    <t>1.  PROPERTY TAX</t>
  </si>
  <si>
    <t>N/A</t>
  </si>
  <si>
    <t xml:space="preserve">2.  SALES TAX </t>
  </si>
  <si>
    <t>State Reimbursements</t>
  </si>
  <si>
    <t>Collector's Withholdings</t>
  </si>
  <si>
    <t xml:space="preserve">        Total</t>
  </si>
  <si>
    <t>Page 30</t>
  </si>
  <si>
    <t>1.  ASSESSOR:</t>
  </si>
  <si>
    <t>Assessor's annual salary</t>
  </si>
  <si>
    <t xml:space="preserve">Deputy and clerical annual </t>
  </si>
  <si>
    <t>Fringe benefits</t>
  </si>
  <si>
    <t>Office supplies</t>
  </si>
  <si>
    <t>2. Transfers Out</t>
  </si>
  <si>
    <t>3. GRAND TOTAL EXPENDITURES</t>
  </si>
  <si>
    <t>4. GRAND TOTAL APPROPRIATIONS</t>
  </si>
  <si>
    <t>Page 31</t>
  </si>
  <si>
    <t>1 FUND</t>
  </si>
  <si>
    <t>SUMMARY BY FUNCTION</t>
  </si>
  <si>
    <t>GRAND TOTAL EXPENDITURES</t>
  </si>
  <si>
    <t>DETAIL OF EXPENDITURES</t>
  </si>
  <si>
    <t xml:space="preserve">1. </t>
  </si>
  <si>
    <t>2.</t>
  </si>
  <si>
    <t>3.</t>
  </si>
  <si>
    <t>4.</t>
  </si>
  <si>
    <t>5.</t>
  </si>
  <si>
    <t>6.</t>
  </si>
  <si>
    <t>7.</t>
  </si>
  <si>
    <t>8.</t>
  </si>
  <si>
    <t>9.</t>
  </si>
  <si>
    <t>10.</t>
  </si>
  <si>
    <t>2 FUND</t>
  </si>
  <si>
    <t>3 FUND</t>
  </si>
  <si>
    <t>4 FUND</t>
  </si>
  <si>
    <t>5 FUND</t>
  </si>
  <si>
    <t>6 FUND</t>
  </si>
  <si>
    <t>7 FUND</t>
  </si>
  <si>
    <t>8 FUND</t>
  </si>
  <si>
    <t>9 FUND</t>
  </si>
  <si>
    <t>10 FUND</t>
  </si>
  <si>
    <t>11 FUND</t>
  </si>
  <si>
    <t>12 FUND</t>
  </si>
  <si>
    <t>13 FUND</t>
  </si>
  <si>
    <t>14 FUND</t>
  </si>
  <si>
    <t>15 FUND</t>
  </si>
  <si>
    <t>16 FUND</t>
  </si>
  <si>
    <t>17 FUND</t>
  </si>
  <si>
    <t>18 FUND</t>
  </si>
  <si>
    <t>19 FUND</t>
  </si>
  <si>
    <t>20 FUND</t>
  </si>
  <si>
    <t>21 FUND</t>
  </si>
  <si>
    <t>22 FUND</t>
  </si>
  <si>
    <t>23 FUND</t>
  </si>
  <si>
    <t>24 FUND</t>
  </si>
  <si>
    <t>25 FUND</t>
  </si>
  <si>
    <t>26 FUND</t>
  </si>
  <si>
    <t>27 FUND</t>
  </si>
  <si>
    <t>28 FUND</t>
  </si>
  <si>
    <t>29 FUND</t>
  </si>
  <si>
    <t>30 FUND</t>
  </si>
  <si>
    <t>31 FUND</t>
  </si>
  <si>
    <t>32 FUND</t>
  </si>
  <si>
    <t>33 FUND</t>
  </si>
  <si>
    <t>34 FUND</t>
  </si>
  <si>
    <t>35 FUND</t>
  </si>
  <si>
    <t>This box is included for informational purposes only and is not printed.</t>
  </si>
  <si>
    <t>OTHER FUNDS Tabs</t>
  </si>
  <si>
    <t>Use these tabs if you have more than 35 generic funds that you want to include with the Appropriation</t>
  </si>
  <si>
    <t>Order, All Funds Summary and Prior Year Actual Summary pages.</t>
  </si>
  <si>
    <t>- Second, summarize the totals of the generic files and enter the grand totals in these Other Funds Tabs.</t>
  </si>
  <si>
    <t>- Finally, be sure to include hard copies and file copies of the generic files as support when you submit your</t>
  </si>
  <si>
    <t xml:space="preserve">  budget to the State Auditor's Office.</t>
  </si>
  <si>
    <t>OTHER FUNDS</t>
  </si>
  <si>
    <t>National Priority Safety Programs</t>
  </si>
  <si>
    <t>Alcohol Open Container Requirements</t>
  </si>
  <si>
    <t>State and Community Highway Safety</t>
  </si>
  <si>
    <t>Grants</t>
  </si>
  <si>
    <t>Alcohol Impaired Driving Countermeasures Incentive</t>
  </si>
  <si>
    <t xml:space="preserve">Email the file named 20xx_budget.xlsx, which is located in C:\20xxBUDGET folder to countybudget@auditor.mo.gov.  You can also burn a copy to a CD.  Be sure to copy </t>
  </si>
  <si>
    <t xml:space="preserve">the file off your hard drive because copying from your desktop will only copy the shortcut file, not the budget file. </t>
  </si>
  <si>
    <t>print. (NOTE:  these page numbers do not correspond to the page numbers that print at the bottom of each page.)</t>
  </si>
  <si>
    <t>receipt therefor and said Clerk shall forward by registered mail or by electronic means a certified</t>
  </si>
  <si>
    <t>copy of this order and judgment to the State Auditor of Missouri.</t>
  </si>
  <si>
    <t>6th</t>
  </si>
  <si>
    <t>20th</t>
  </si>
  <si>
    <t>13th</t>
  </si>
  <si>
    <t>ALN</t>
  </si>
  <si>
    <t>Contact countybudget@auditor.mo.gov</t>
  </si>
  <si>
    <t>Contact countybudget@auditor.mo.gov for support.  This is most likely caused by differences in printer driver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</si>
</sst>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00"/>
    <numFmt numFmtId="165" formatCode="0.000"/>
    <numFmt numFmtId="166" formatCode="0.0000"/>
  </numFmts>
  <fonts count="14" x14ac:knownFonts="1">
    <font>
      <sz val="10"/>
      <name val="Times New Roman"/>
      <family val="1"/>
    </font>
    <font>
      <sz val="8"/>
      <name val="Times New Roman"/>
      <family val="1"/>
    </font>
    <font>
      <sz val="12"/>
      <name val="Times New Roman"/>
      <family val="1"/>
    </font>
    <font>
      <sz val="10"/>
      <color indexed="8"/>
      <name val="Times New Roman"/>
      <family val="1"/>
    </font>
    <font>
      <b/>
      <u/>
      <sz val="10"/>
      <name val="Times New Roman"/>
      <family val="1"/>
    </font>
    <font>
      <u/>
      <sz val="10"/>
      <name val="Times New Roman"/>
      <family val="1"/>
    </font>
    <font>
      <b/>
      <sz val="16"/>
      <color indexed="9"/>
      <name val="Times New Roman"/>
      <family val="1"/>
    </font>
    <font>
      <b/>
      <sz val="12"/>
      <color indexed="9"/>
      <name val="Times New Roman"/>
      <family val="1"/>
    </font>
    <font>
      <sz val="10"/>
      <name val="Times New Roman"/>
      <family val="1"/>
    </font>
    <font>
      <sz val="9.5"/>
      <name val="Times New Roman"/>
      <family val="1"/>
    </font>
    <font>
      <sz val="9"/>
      <name val="Times New Roman"/>
      <family val="1"/>
    </font>
    <font>
      <sz val="9"/>
      <color indexed="10"/>
      <name val="Times New Roman"/>
      <family val="1"/>
    </font>
    <font>
      <sz val="10"/>
      <color indexed="10"/>
      <name val="Times New Roman"/>
      <family val="1"/>
    </font>
    <font>
      <u/>
      <sz val="12"/>
      <name val="Times New Roman"/>
      <family val="1"/>
    </font>
  </fonts>
  <fills count="7">
    <fill>
      <patternFill patternType="none"/>
    </fill>
    <fill>
      <patternFill patternType="gray125"/>
    </fill>
    <fill>
      <patternFill patternType="solid">
        <fgColor indexed="15"/>
        <bgColor indexed="64"/>
      </patternFill>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8"/>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ck">
        <color indexed="64"/>
      </bottom>
      <diagonal/>
    </border>
    <border>
      <left/>
      <right/>
      <top style="thick">
        <color indexed="64"/>
      </top>
      <bottom style="thick">
        <color indexed="64"/>
      </bottom>
      <diagonal/>
    </border>
  </borders>
  <cellStyleXfs count="1">
    <xf numFmtId="0" fontId="0" fillId="0" borderId="0"/>
  </cellStyleXfs>
  <cellXfs count="239">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2" fillId="0" borderId="0" xfId="0" applyFont="1" applyBorder="1"/>
    <xf numFmtId="0" fontId="0" fillId="0" borderId="0" xfId="0" applyBorder="1"/>
    <xf numFmtId="0" fontId="0" fillId="0" borderId="5" xfId="0" applyBorder="1"/>
    <xf numFmtId="0" fontId="0" fillId="0" borderId="0" xfId="0" applyBorder="1" applyAlignment="1">
      <alignment horizontal="right"/>
    </xf>
    <xf numFmtId="0" fontId="0" fillId="0" borderId="0" xfId="0" applyBorder="1" applyAlignment="1">
      <alignment horizontal="left"/>
    </xf>
    <xf numFmtId="0" fontId="0" fillId="2" borderId="0" xfId="0" applyFill="1" applyBorder="1" applyAlignment="1" applyProtection="1">
      <alignment horizontal="right"/>
      <protection locked="0"/>
    </xf>
    <xf numFmtId="0" fontId="0" fillId="0" borderId="6" xfId="0" applyBorder="1"/>
    <xf numFmtId="0" fontId="0" fillId="0" borderId="7" xfId="0" applyBorder="1"/>
    <xf numFmtId="0" fontId="0" fillId="0" borderId="7" xfId="0" applyFill="1" applyBorder="1"/>
    <xf numFmtId="0" fontId="0" fillId="0" borderId="8" xfId="0" applyBorder="1"/>
    <xf numFmtId="0" fontId="0" fillId="0" borderId="0" xfId="0" quotePrefix="1"/>
    <xf numFmtId="0" fontId="0" fillId="0" borderId="0" xfId="0" applyAlignment="1">
      <alignment horizontal="center"/>
    </xf>
    <xf numFmtId="49" fontId="0" fillId="0" borderId="0" xfId="0" applyNumberFormat="1" applyBorder="1" applyAlignment="1" applyProtection="1">
      <alignment horizontal="center"/>
    </xf>
    <xf numFmtId="49" fontId="0" fillId="0" borderId="0" xfId="0" applyNumberFormat="1" applyAlignment="1" applyProtection="1">
      <alignment horizontal="center"/>
    </xf>
    <xf numFmtId="0" fontId="0" fillId="0" borderId="0" xfId="0" applyProtection="1"/>
    <xf numFmtId="0" fontId="0" fillId="0" borderId="0" xfId="0" applyAlignment="1" applyProtection="1">
      <alignment horizontal="center"/>
    </xf>
    <xf numFmtId="0" fontId="0" fillId="0" borderId="0" xfId="0" applyAlignment="1" applyProtection="1">
      <alignment horizontal="center"/>
      <protection locked="0"/>
    </xf>
    <xf numFmtId="0" fontId="0" fillId="0" borderId="0" xfId="0" applyFont="1"/>
    <xf numFmtId="4" fontId="0" fillId="0" borderId="0" xfId="0" applyNumberFormat="1" applyFont="1"/>
    <xf numFmtId="37" fontId="0" fillId="0" borderId="0" xfId="0" applyNumberFormat="1" applyFont="1" applyProtection="1"/>
    <xf numFmtId="4" fontId="0" fillId="0" borderId="0" xfId="0" applyNumberFormat="1" applyFont="1" applyProtection="1"/>
    <xf numFmtId="0" fontId="0" fillId="0" borderId="0" xfId="0" applyFont="1" applyBorder="1" applyAlignment="1">
      <alignment horizontal="center"/>
    </xf>
    <xf numFmtId="4" fontId="0" fillId="0" borderId="9" xfId="0" applyNumberFormat="1" applyFont="1" applyBorder="1" applyAlignment="1">
      <alignment horizontal="center"/>
    </xf>
    <xf numFmtId="4" fontId="0" fillId="0" borderId="0" xfId="0" applyNumberFormat="1" applyFont="1" applyAlignment="1">
      <alignment horizontal="center"/>
    </xf>
    <xf numFmtId="4" fontId="0" fillId="0" borderId="0" xfId="0" applyNumberFormat="1"/>
    <xf numFmtId="4" fontId="0" fillId="0" borderId="0" xfId="0" applyNumberFormat="1" applyAlignment="1">
      <alignment horizontal="center"/>
    </xf>
    <xf numFmtId="0" fontId="0" fillId="0" borderId="9" xfId="0" applyFont="1" applyBorder="1" applyAlignment="1">
      <alignment horizontal="center"/>
    </xf>
    <xf numFmtId="0" fontId="0" fillId="0" borderId="9" xfId="0" applyFont="1" applyBorder="1" applyAlignment="1">
      <alignment horizontal="centerContinuous"/>
    </xf>
    <xf numFmtId="0" fontId="0" fillId="0" borderId="0" xfId="0" applyFont="1" applyProtection="1"/>
    <xf numFmtId="165" fontId="0" fillId="0" borderId="0" xfId="0" applyNumberFormat="1" applyFont="1" applyAlignment="1">
      <alignment horizontal="right"/>
    </xf>
    <xf numFmtId="1" fontId="0" fillId="0" borderId="0" xfId="0" applyNumberFormat="1" applyFont="1"/>
    <xf numFmtId="0" fontId="0" fillId="0" borderId="0" xfId="0" applyFont="1" applyProtection="1">
      <protection locked="0"/>
    </xf>
    <xf numFmtId="4" fontId="0" fillId="0" borderId="0" xfId="0" applyNumberFormat="1" applyFont="1" applyProtection="1">
      <protection locked="0"/>
    </xf>
    <xf numFmtId="1" fontId="0" fillId="0" borderId="0" xfId="0" applyNumberFormat="1" applyFont="1" applyProtection="1">
      <protection locked="0"/>
    </xf>
    <xf numFmtId="165" fontId="0" fillId="0" borderId="0" xfId="0" applyNumberFormat="1" applyFont="1" applyAlignment="1" applyProtection="1">
      <alignment horizontal="right"/>
      <protection locked="0"/>
    </xf>
    <xf numFmtId="165" fontId="3" fillId="0" borderId="0" xfId="0" applyNumberFormat="1" applyFont="1" applyProtection="1">
      <protection locked="0"/>
    </xf>
    <xf numFmtId="0" fontId="3" fillId="0" borderId="0" xfId="0" applyNumberFormat="1" applyFont="1" applyAlignment="1" applyProtection="1">
      <protection locked="0"/>
    </xf>
    <xf numFmtId="0" fontId="0" fillId="0" borderId="0" xfId="0" applyNumberFormat="1" applyFont="1" applyProtection="1">
      <protection locked="0"/>
    </xf>
    <xf numFmtId="4" fontId="0" fillId="0" borderId="0" xfId="0" applyNumberFormat="1" applyFont="1" applyAlignment="1" applyProtection="1">
      <protection locked="0"/>
    </xf>
    <xf numFmtId="4" fontId="0" fillId="0" borderId="0" xfId="0" applyNumberFormat="1" applyFont="1" applyAlignment="1" applyProtection="1"/>
    <xf numFmtId="1" fontId="0" fillId="0" borderId="0" xfId="0" applyNumberFormat="1" applyFont="1" applyAlignment="1" applyProtection="1">
      <protection locked="0"/>
    </xf>
    <xf numFmtId="165" fontId="0" fillId="0" borderId="0" xfId="0" applyNumberFormat="1"/>
    <xf numFmtId="0" fontId="0" fillId="0" borderId="0" xfId="0" applyProtection="1">
      <protection locked="0"/>
    </xf>
    <xf numFmtId="4" fontId="0" fillId="0" borderId="0" xfId="0" applyNumberFormat="1" applyProtection="1">
      <protection locked="0"/>
    </xf>
    <xf numFmtId="1" fontId="0" fillId="0" borderId="0" xfId="0" applyNumberFormat="1" applyProtection="1">
      <protection locked="0"/>
    </xf>
    <xf numFmtId="165" fontId="0" fillId="0" borderId="0" xfId="0" applyNumberFormat="1" applyProtection="1">
      <protection locked="0"/>
    </xf>
    <xf numFmtId="165" fontId="3" fillId="0" borderId="0" xfId="0" applyNumberFormat="1" applyFont="1" applyProtection="1"/>
    <xf numFmtId="37" fontId="3" fillId="0" borderId="0" xfId="0" applyNumberFormat="1" applyFont="1" applyProtection="1"/>
    <xf numFmtId="0" fontId="3" fillId="0" borderId="0" xfId="0" applyFont="1" applyAlignment="1" applyProtection="1">
      <alignment horizontal="left"/>
    </xf>
    <xf numFmtId="0" fontId="3" fillId="0" borderId="0" xfId="0" applyFont="1" applyProtection="1"/>
    <xf numFmtId="37" fontId="3" fillId="0" borderId="0" xfId="0" applyNumberFormat="1" applyFont="1" applyAlignment="1" applyProtection="1">
      <alignment horizontal="right"/>
      <protection locked="0"/>
    </xf>
    <xf numFmtId="0" fontId="0" fillId="0" borderId="0" xfId="0" applyNumberFormat="1" applyFont="1" applyProtection="1"/>
    <xf numFmtId="4" fontId="0" fillId="0" borderId="0" xfId="0" applyNumberFormat="1" applyFont="1" applyAlignment="1" applyProtection="1">
      <alignment horizontal="left"/>
    </xf>
    <xf numFmtId="1" fontId="0" fillId="0" borderId="0" xfId="0" applyNumberFormat="1" applyFont="1" applyAlignment="1" applyProtection="1">
      <alignment horizontal="left"/>
    </xf>
    <xf numFmtId="165" fontId="0" fillId="0" borderId="0" xfId="0" applyNumberFormat="1" applyFont="1"/>
    <xf numFmtId="165" fontId="0" fillId="0" borderId="0" xfId="0" applyNumberFormat="1" applyFont="1" applyProtection="1"/>
    <xf numFmtId="4" fontId="0" fillId="0" borderId="9" xfId="0" applyNumberFormat="1" applyFont="1" applyBorder="1" applyAlignment="1" applyProtection="1">
      <alignment horizontal="center"/>
    </xf>
    <xf numFmtId="1" fontId="0" fillId="0" borderId="9" xfId="0" applyNumberFormat="1" applyFont="1" applyBorder="1" applyAlignment="1">
      <alignment horizontal="center"/>
    </xf>
    <xf numFmtId="165" fontId="0" fillId="0" borderId="0" xfId="0" applyNumberFormat="1" applyFont="1" applyBorder="1" applyAlignment="1">
      <alignment horizontal="center"/>
    </xf>
    <xf numFmtId="1" fontId="0" fillId="0" borderId="0" xfId="0" applyNumberFormat="1" applyAlignment="1">
      <alignment horizontal="center"/>
    </xf>
    <xf numFmtId="1" fontId="0" fillId="0" borderId="0" xfId="0" applyNumberFormat="1" applyFont="1" applyAlignment="1">
      <alignment horizontal="center"/>
    </xf>
    <xf numFmtId="165" fontId="0" fillId="0" borderId="9" xfId="0" applyNumberFormat="1" applyFont="1" applyBorder="1" applyAlignment="1">
      <alignment horizontal="center"/>
    </xf>
    <xf numFmtId="165" fontId="0" fillId="0" borderId="0" xfId="0" applyNumberFormat="1" applyFont="1" applyProtection="1">
      <protection locked="0"/>
    </xf>
    <xf numFmtId="0" fontId="0" fillId="0" borderId="0" xfId="0" applyNumberFormat="1" applyFont="1" applyAlignment="1" applyProtection="1">
      <protection locked="0"/>
    </xf>
    <xf numFmtId="37" fontId="0" fillId="0" borderId="0" xfId="0" applyNumberFormat="1" applyFont="1" applyAlignment="1" applyProtection="1">
      <alignment horizontal="left"/>
    </xf>
    <xf numFmtId="4" fontId="0" fillId="0" borderId="0" xfId="0" applyNumberFormat="1" applyFont="1" applyBorder="1" applyProtection="1">
      <protection locked="0"/>
    </xf>
    <xf numFmtId="1" fontId="0" fillId="0" borderId="0" xfId="0" applyNumberFormat="1" applyFont="1" applyBorder="1" applyProtection="1">
      <protection locked="0"/>
    </xf>
    <xf numFmtId="1" fontId="0" fillId="0" borderId="0" xfId="0" applyNumberFormat="1" applyFont="1" applyProtection="1"/>
    <xf numFmtId="37" fontId="3" fillId="0" borderId="0" xfId="0" applyNumberFormat="1" applyFont="1" applyAlignment="1" applyProtection="1">
      <alignment horizontal="right"/>
    </xf>
    <xf numFmtId="4" fontId="0" fillId="0" borderId="10" xfId="0" applyNumberFormat="1" applyFont="1" applyBorder="1"/>
    <xf numFmtId="4" fontId="0" fillId="0" borderId="0" xfId="0" applyNumberFormat="1" applyFont="1" applyBorder="1" applyProtection="1"/>
    <xf numFmtId="37" fontId="0" fillId="0" borderId="0" xfId="0" applyNumberFormat="1" applyFont="1" applyBorder="1"/>
    <xf numFmtId="4" fontId="0" fillId="0" borderId="0" xfId="0" applyNumberFormat="1" applyFont="1" applyAlignment="1" applyProtection="1">
      <alignment horizontal="center"/>
    </xf>
    <xf numFmtId="4" fontId="0" fillId="0" borderId="0" xfId="0" applyNumberFormat="1" applyFont="1" applyBorder="1" applyAlignment="1">
      <alignment horizontal="center"/>
    </xf>
    <xf numFmtId="0" fontId="0" fillId="0" borderId="9" xfId="0" applyFont="1" applyBorder="1"/>
    <xf numFmtId="0" fontId="0" fillId="0" borderId="9" xfId="0" applyFont="1" applyBorder="1" applyAlignment="1" applyProtection="1">
      <alignment horizontal="centerContinuous"/>
    </xf>
    <xf numFmtId="37" fontId="0" fillId="0" borderId="9" xfId="0" applyNumberFormat="1" applyFont="1" applyBorder="1" applyAlignment="1" applyProtection="1">
      <alignment horizontal="centerContinuous"/>
    </xf>
    <xf numFmtId="0" fontId="3" fillId="0" borderId="0" xfId="0" applyNumberFormat="1" applyFont="1" applyProtection="1">
      <protection locked="0"/>
    </xf>
    <xf numFmtId="4" fontId="0" fillId="0" borderId="11" xfId="0" applyNumberFormat="1" applyFont="1" applyBorder="1" applyProtection="1"/>
    <xf numFmtId="0" fontId="0" fillId="0" borderId="9" xfId="0" applyBorder="1" applyAlignment="1">
      <alignment horizontal="center"/>
    </xf>
    <xf numFmtId="0" fontId="0" fillId="0" borderId="9" xfId="0" applyBorder="1" applyProtection="1">
      <protection locked="0"/>
    </xf>
    <xf numFmtId="0" fontId="0" fillId="0" borderId="12" xfId="0" applyBorder="1" applyProtection="1">
      <protection locked="0"/>
    </xf>
    <xf numFmtId="0" fontId="0" fillId="0" borderId="0" xfId="0" applyFont="1" applyAlignment="1">
      <alignment horizontal="right"/>
    </xf>
    <xf numFmtId="0" fontId="0" fillId="0" borderId="0" xfId="0" applyFont="1" applyAlignment="1" applyProtection="1">
      <alignment horizontal="right"/>
    </xf>
    <xf numFmtId="4" fontId="0" fillId="0" borderId="0" xfId="0" applyNumberFormat="1" applyFont="1" applyAlignment="1">
      <alignment horizontal="right"/>
    </xf>
    <xf numFmtId="0" fontId="4" fillId="0" borderId="0" xfId="0" applyFont="1"/>
    <xf numFmtId="3" fontId="0" fillId="0" borderId="9" xfId="0" applyNumberFormat="1" applyBorder="1" applyProtection="1">
      <protection locked="0"/>
    </xf>
    <xf numFmtId="4" fontId="0" fillId="0" borderId="0" xfId="0" applyNumberFormat="1" applyProtection="1"/>
    <xf numFmtId="3" fontId="0" fillId="0" borderId="12" xfId="0" applyNumberFormat="1" applyBorder="1" applyProtection="1">
      <protection locked="0"/>
    </xf>
    <xf numFmtId="3" fontId="0" fillId="0" borderId="10" xfId="0" applyNumberFormat="1" applyBorder="1" applyProtection="1"/>
    <xf numFmtId="4" fontId="0" fillId="0" borderId="0" xfId="0" applyNumberFormat="1" applyAlignment="1">
      <alignment horizontal="centerContinuous"/>
    </xf>
    <xf numFmtId="4" fontId="0" fillId="0" borderId="0" xfId="0" applyNumberFormat="1" applyAlignment="1" applyProtection="1">
      <alignment horizontal="centerContinuous"/>
    </xf>
    <xf numFmtId="4" fontId="0" fillId="0" borderId="9" xfId="0" applyNumberFormat="1" applyBorder="1"/>
    <xf numFmtId="4" fontId="0" fillId="0" borderId="9" xfId="0" applyNumberFormat="1" applyBorder="1" applyProtection="1"/>
    <xf numFmtId="0" fontId="0" fillId="0" borderId="9" xfId="0" applyNumberFormat="1" applyBorder="1" applyAlignment="1">
      <alignment horizontal="center"/>
    </xf>
    <xf numFmtId="0" fontId="0" fillId="0" borderId="0" xfId="0" applyNumberFormat="1" applyProtection="1"/>
    <xf numFmtId="4" fontId="0" fillId="0" borderId="0" xfId="0" applyNumberFormat="1" applyBorder="1"/>
    <xf numFmtId="4" fontId="0" fillId="0" borderId="0" xfId="0" applyNumberFormat="1" applyBorder="1" applyProtection="1"/>
    <xf numFmtId="166" fontId="0" fillId="0" borderId="9" xfId="0" applyNumberFormat="1" applyBorder="1" applyProtection="1">
      <protection locked="0"/>
    </xf>
    <xf numFmtId="166" fontId="0" fillId="0" borderId="0" xfId="0" applyNumberFormat="1" applyProtection="1"/>
    <xf numFmtId="166" fontId="0" fillId="0" borderId="0" xfId="0" applyNumberFormat="1"/>
    <xf numFmtId="4" fontId="0" fillId="0" borderId="0" xfId="0" applyNumberFormat="1" applyAlignment="1" applyProtection="1">
      <alignment horizontal="center"/>
    </xf>
    <xf numFmtId="4" fontId="0" fillId="0" borderId="9" xfId="0" applyNumberFormat="1" applyBorder="1" applyAlignment="1">
      <alignment horizontal="center"/>
    </xf>
    <xf numFmtId="0" fontId="0" fillId="0" borderId="0" xfId="0" applyNumberFormat="1" applyAlignment="1" applyProtection="1">
      <alignment horizontal="center"/>
    </xf>
    <xf numFmtId="4" fontId="0" fillId="0" borderId="0" xfId="0" applyNumberFormat="1" applyBorder="1" applyAlignment="1">
      <alignment horizontal="center"/>
    </xf>
    <xf numFmtId="4" fontId="0" fillId="0" borderId="9" xfId="0" applyNumberFormat="1" applyBorder="1" applyProtection="1">
      <protection locked="0"/>
    </xf>
    <xf numFmtId="0" fontId="0" fillId="0" borderId="0" xfId="0" applyAlignment="1">
      <alignment horizontal="left"/>
    </xf>
    <xf numFmtId="0" fontId="0" fillId="0" borderId="0" xfId="0" applyAlignment="1" applyProtection="1">
      <alignment horizontal="left"/>
    </xf>
    <xf numFmtId="0" fontId="0" fillId="0" borderId="0" xfId="0" applyAlignment="1">
      <alignment horizontal="centerContinuous"/>
    </xf>
    <xf numFmtId="0" fontId="0" fillId="0" borderId="0" xfId="0" applyBorder="1" applyProtection="1"/>
    <xf numFmtId="0" fontId="0" fillId="3" borderId="1" xfId="0" applyFill="1" applyBorder="1" applyProtection="1"/>
    <xf numFmtId="0" fontId="0" fillId="3" borderId="2" xfId="0" applyFill="1" applyBorder="1" applyProtection="1"/>
    <xf numFmtId="0" fontId="0" fillId="3" borderId="3" xfId="0" applyFill="1" applyBorder="1"/>
    <xf numFmtId="0" fontId="0" fillId="4" borderId="4" xfId="0" applyFill="1" applyBorder="1" applyProtection="1"/>
    <xf numFmtId="0" fontId="0" fillId="4" borderId="0" xfId="0" applyFill="1" applyBorder="1" applyProtection="1"/>
    <xf numFmtId="0" fontId="0" fillId="3" borderId="0" xfId="0" applyFill="1" applyBorder="1" applyProtection="1"/>
    <xf numFmtId="0" fontId="0" fillId="3" borderId="5" xfId="0" applyFill="1" applyBorder="1"/>
    <xf numFmtId="0" fontId="0" fillId="3" borderId="4" xfId="0" applyFill="1" applyBorder="1" applyProtection="1"/>
    <xf numFmtId="0" fontId="0" fillId="3" borderId="9" xfId="0" applyFont="1" applyFill="1" applyBorder="1" applyAlignment="1" applyProtection="1">
      <alignment horizontal="center"/>
    </xf>
    <xf numFmtId="0" fontId="0" fillId="3" borderId="9" xfId="0" applyFont="1" applyFill="1" applyBorder="1" applyProtection="1"/>
    <xf numFmtId="0" fontId="0" fillId="3" borderId="9" xfId="0" applyFill="1" applyBorder="1" applyProtection="1"/>
    <xf numFmtId="0" fontId="0" fillId="5" borderId="13" xfId="0" applyFill="1" applyBorder="1" applyProtection="1">
      <protection locked="0"/>
    </xf>
    <xf numFmtId="0" fontId="1" fillId="3" borderId="0" xfId="0" applyFont="1" applyFill="1" applyBorder="1" applyProtection="1"/>
    <xf numFmtId="0" fontId="0" fillId="5" borderId="14" xfId="0" applyFill="1" applyBorder="1" applyProtection="1">
      <protection locked="0"/>
    </xf>
    <xf numFmtId="0" fontId="0" fillId="3" borderId="6" xfId="0" applyFill="1" applyBorder="1" applyProtection="1"/>
    <xf numFmtId="0" fontId="0" fillId="3" borderId="7" xfId="0" applyFill="1" applyBorder="1" applyProtection="1"/>
    <xf numFmtId="0" fontId="0" fillId="3" borderId="8" xfId="0" applyFill="1" applyBorder="1"/>
    <xf numFmtId="164" fontId="0" fillId="0" borderId="0" xfId="0" applyNumberFormat="1" applyProtection="1"/>
    <xf numFmtId="0" fontId="0" fillId="0" borderId="9" xfId="0" applyBorder="1" applyAlignment="1" applyProtection="1">
      <alignment horizontal="center"/>
    </xf>
    <xf numFmtId="0" fontId="0" fillId="0" borderId="0" xfId="0" applyBorder="1" applyAlignment="1" applyProtection="1">
      <alignment horizontal="center"/>
    </xf>
    <xf numFmtId="4" fontId="0" fillId="0" borderId="0" xfId="0" applyNumberFormat="1" applyAlignment="1">
      <alignment horizontal="right"/>
    </xf>
    <xf numFmtId="0" fontId="0" fillId="0" borderId="9" xfId="0" applyBorder="1" applyAlignment="1" applyProtection="1">
      <alignment horizontal="center"/>
      <protection locked="0"/>
    </xf>
    <xf numFmtId="0" fontId="0" fillId="0" borderId="0" xfId="0" applyAlignment="1" applyProtection="1">
      <alignment horizontal="right"/>
      <protection locked="0"/>
    </xf>
    <xf numFmtId="2" fontId="0" fillId="0" borderId="0" xfId="0" applyNumberFormat="1" applyProtection="1"/>
    <xf numFmtId="0" fontId="0" fillId="0" borderId="9" xfId="0" quotePrefix="1" applyBorder="1" applyAlignment="1" applyProtection="1">
      <alignment horizontal="center"/>
      <protection locked="0"/>
    </xf>
    <xf numFmtId="4" fontId="0" fillId="0" borderId="12" xfId="0" applyNumberFormat="1" applyBorder="1"/>
    <xf numFmtId="4" fontId="0" fillId="0" borderId="10" xfId="0" applyNumberFormat="1" applyBorder="1"/>
    <xf numFmtId="0" fontId="0" fillId="0" borderId="0" xfId="0" applyAlignment="1"/>
    <xf numFmtId="0" fontId="0" fillId="0" borderId="0" xfId="0" applyAlignment="1" applyProtection="1">
      <alignment horizontal="left"/>
      <protection locked="0"/>
    </xf>
    <xf numFmtId="0" fontId="0" fillId="0" borderId="0" xfId="0" applyAlignment="1" applyProtection="1"/>
    <xf numFmtId="0" fontId="0" fillId="0" borderId="0" xfId="0" applyAlignment="1" applyProtection="1">
      <alignment horizontal="centerContinuous"/>
    </xf>
    <xf numFmtId="0" fontId="0" fillId="0" borderId="0" xfId="0" quotePrefix="1" applyBorder="1" applyAlignment="1">
      <alignment horizontal="center"/>
    </xf>
    <xf numFmtId="4" fontId="0" fillId="0" borderId="9" xfId="0" applyNumberFormat="1" applyFill="1" applyBorder="1" applyProtection="1">
      <protection locked="0"/>
    </xf>
    <xf numFmtId="4" fontId="0" fillId="0" borderId="9" xfId="0" applyNumberFormat="1" applyFont="1" applyFill="1" applyBorder="1" applyProtection="1">
      <protection locked="0"/>
    </xf>
    <xf numFmtId="0" fontId="5" fillId="0" borderId="0" xfId="0" applyFont="1" applyAlignment="1">
      <alignment horizontal="centerContinuous"/>
    </xf>
    <xf numFmtId="4" fontId="0" fillId="0" borderId="0" xfId="0" applyNumberFormat="1" applyFill="1" applyAlignment="1">
      <alignment horizontal="centerContinuous"/>
    </xf>
    <xf numFmtId="4" fontId="0" fillId="0" borderId="9" xfId="0" applyNumberFormat="1" applyFill="1" applyBorder="1"/>
    <xf numFmtId="4" fontId="0" fillId="0" borderId="0" xfId="0" applyNumberFormat="1" applyBorder="1" applyProtection="1">
      <protection locked="0"/>
    </xf>
    <xf numFmtId="4" fontId="0" fillId="0" borderId="0" xfId="0" applyNumberFormat="1" applyBorder="1" applyAlignment="1" applyProtection="1">
      <alignment horizontal="center"/>
    </xf>
    <xf numFmtId="0" fontId="0" fillId="0" borderId="9" xfId="0" applyBorder="1" applyAlignment="1">
      <alignment horizontal="centerContinuous"/>
    </xf>
    <xf numFmtId="4" fontId="0" fillId="0" borderId="12" xfId="0" quotePrefix="1" applyNumberFormat="1" applyBorder="1"/>
    <xf numFmtId="4" fontId="0" fillId="0" borderId="0" xfId="0" applyNumberFormat="1" applyBorder="1" applyAlignment="1" applyProtection="1">
      <alignment horizontal="center"/>
      <protection locked="0"/>
    </xf>
    <xf numFmtId="0" fontId="0" fillId="0" borderId="0" xfId="0" quotePrefix="1" applyProtection="1">
      <protection locked="0"/>
    </xf>
    <xf numFmtId="49" fontId="0" fillId="0" borderId="0" xfId="0" quotePrefix="1" applyNumberFormat="1" applyProtection="1">
      <protection locked="0"/>
    </xf>
    <xf numFmtId="0" fontId="0" fillId="0" borderId="9" xfId="0" applyNumberFormat="1" applyBorder="1" applyProtection="1">
      <protection locked="0"/>
    </xf>
    <xf numFmtId="2" fontId="0" fillId="0" borderId="0" xfId="0" applyNumberFormat="1"/>
    <xf numFmtId="2" fontId="0" fillId="0" borderId="9" xfId="0" applyNumberFormat="1" applyBorder="1" applyProtection="1">
      <protection locked="0"/>
    </xf>
    <xf numFmtId="2" fontId="0" fillId="0" borderId="0" xfId="0" applyNumberFormat="1" applyProtection="1">
      <protection locked="0"/>
    </xf>
    <xf numFmtId="0" fontId="0" fillId="3" borderId="0" xfId="0" applyFill="1" applyBorder="1" applyProtection="1">
      <protection locked="0"/>
    </xf>
    <xf numFmtId="0" fontId="0" fillId="0" borderId="0" xfId="0" applyAlignment="1">
      <alignment horizontal="right"/>
    </xf>
    <xf numFmtId="0" fontId="0" fillId="0" borderId="0" xfId="0" applyBorder="1" applyAlignment="1" applyProtection="1">
      <alignment horizontal="center"/>
      <protection locked="0"/>
    </xf>
    <xf numFmtId="0" fontId="7" fillId="6" borderId="15" xfId="0" applyFont="1" applyFill="1" applyBorder="1" applyAlignment="1">
      <alignment horizontal="center" vertical="center" wrapText="1"/>
    </xf>
    <xf numFmtId="0" fontId="2" fillId="0" borderId="0" xfId="0" applyFont="1" applyAlignment="1">
      <alignment wrapText="1"/>
    </xf>
    <xf numFmtId="0" fontId="2" fillId="0" borderId="9" xfId="0" applyFont="1" applyBorder="1" applyAlignment="1">
      <alignment wrapText="1"/>
    </xf>
    <xf numFmtId="0" fontId="2" fillId="0" borderId="16" xfId="0" applyFont="1" applyBorder="1" applyAlignment="1">
      <alignment horizontal="center" vertical="center" wrapText="1"/>
    </xf>
    <xf numFmtId="0" fontId="2" fillId="0" borderId="12" xfId="0" applyFont="1" applyBorder="1" applyAlignment="1">
      <alignment horizontal="left" vertical="top" wrapText="1"/>
    </xf>
    <xf numFmtId="0" fontId="2" fillId="0" borderId="12" xfId="0" applyFont="1" applyBorder="1" applyAlignment="1">
      <alignment vertical="top" wrapText="1"/>
    </xf>
    <xf numFmtId="0" fontId="2" fillId="0" borderId="0" xfId="0" applyFont="1" applyBorder="1" applyAlignment="1">
      <alignment vertical="top" wrapText="1"/>
    </xf>
    <xf numFmtId="0" fontId="2" fillId="0" borderId="17" xfId="0" applyFont="1" applyBorder="1" applyAlignment="1">
      <alignment horizontal="center" vertical="center" wrapText="1"/>
    </xf>
    <xf numFmtId="0" fontId="2" fillId="0" borderId="9" xfId="0" applyFont="1" applyBorder="1" applyAlignment="1">
      <alignment vertical="top"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wrapText="1"/>
    </xf>
    <xf numFmtId="0" fontId="2" fillId="0" borderId="18" xfId="0" applyFont="1" applyBorder="1" applyAlignment="1">
      <alignment wrapText="1"/>
    </xf>
    <xf numFmtId="0" fontId="2" fillId="0" borderId="19" xfId="0" applyFont="1" applyBorder="1" applyAlignment="1">
      <alignment wrapText="1"/>
    </xf>
    <xf numFmtId="0" fontId="2" fillId="0" borderId="15" xfId="0" applyFont="1" applyBorder="1" applyAlignment="1">
      <alignment wrapText="1"/>
    </xf>
    <xf numFmtId="0" fontId="2" fillId="0" borderId="0" xfId="0" applyFont="1" applyAlignment="1">
      <alignment horizontal="center" vertical="center" wrapText="1"/>
    </xf>
    <xf numFmtId="49" fontId="0" fillId="0" borderId="9" xfId="0" applyNumberFormat="1" applyBorder="1" applyProtection="1">
      <protection locked="0"/>
    </xf>
    <xf numFmtId="49" fontId="0" fillId="0" borderId="0" xfId="0" applyNumberFormat="1" applyBorder="1" applyProtection="1"/>
    <xf numFmtId="165" fontId="0" fillId="0" borderId="0" xfId="0" applyNumberFormat="1" applyAlignment="1" applyProtection="1">
      <alignment horizontal="right"/>
      <protection locked="0"/>
    </xf>
    <xf numFmtId="0" fontId="9" fillId="0" borderId="0" xfId="0" applyFont="1" applyBorder="1" applyAlignment="1" applyProtection="1">
      <alignment horizontal="center"/>
      <protection locked="0"/>
    </xf>
    <xf numFmtId="0" fontId="0" fillId="0" borderId="0" xfId="0" applyFont="1" applyBorder="1" applyAlignment="1" applyProtection="1">
      <alignment horizontal="center"/>
      <protection locked="0"/>
    </xf>
    <xf numFmtId="0" fontId="10" fillId="0" borderId="0" xfId="0" applyFont="1" applyBorder="1" applyAlignment="1" applyProtection="1">
      <alignment horizontal="center"/>
      <protection locked="0"/>
    </xf>
    <xf numFmtId="1" fontId="0" fillId="0" borderId="0" xfId="0" applyNumberFormat="1" applyFont="1" applyAlignment="1" applyProtection="1">
      <alignment horizontal="right"/>
      <protection locked="0"/>
    </xf>
    <xf numFmtId="0" fontId="2" fillId="0" borderId="17" xfId="0" applyFont="1" applyBorder="1" applyAlignment="1">
      <alignment wrapText="1"/>
    </xf>
    <xf numFmtId="0" fontId="2" fillId="0" borderId="0" xfId="0" applyFont="1" applyBorder="1" applyAlignment="1">
      <alignment wrapText="1"/>
    </xf>
    <xf numFmtId="0" fontId="7" fillId="6" borderId="19" xfId="0" applyFont="1" applyFill="1" applyBorder="1" applyAlignment="1">
      <alignment horizontal="center" vertical="center" wrapText="1"/>
    </xf>
    <xf numFmtId="0" fontId="2" fillId="0" borderId="20" xfId="0" applyFont="1" applyBorder="1" applyAlignment="1">
      <alignment wrapText="1"/>
    </xf>
    <xf numFmtId="0" fontId="2" fillId="0" borderId="21" xfId="0" applyFont="1" applyBorder="1" applyAlignment="1">
      <alignment wrapText="1"/>
    </xf>
    <xf numFmtId="0" fontId="2" fillId="0" borderId="22" xfId="0" applyFont="1" applyBorder="1" applyAlignment="1">
      <alignment wrapText="1"/>
    </xf>
    <xf numFmtId="0" fontId="2" fillId="0" borderId="0" xfId="0" applyFont="1" applyFill="1" applyBorder="1" applyAlignment="1">
      <alignment wrapText="1"/>
    </xf>
    <xf numFmtId="0" fontId="2" fillId="0" borderId="0" xfId="0" applyFont="1" applyFill="1" applyBorder="1" applyAlignment="1">
      <alignment vertical="top" wrapText="1"/>
    </xf>
    <xf numFmtId="49" fontId="2" fillId="0" borderId="14" xfId="0" applyNumberFormat="1" applyFont="1" applyBorder="1" applyAlignment="1">
      <alignment horizontal="left" vertical="top" wrapText="1"/>
    </xf>
    <xf numFmtId="0" fontId="6" fillId="6" borderId="19" xfId="0" applyFont="1" applyFill="1" applyBorder="1" applyAlignment="1">
      <alignment vertical="center"/>
    </xf>
    <xf numFmtId="0" fontId="2" fillId="0" borderId="0" xfId="0" applyFont="1" applyAlignment="1">
      <alignment vertical="top" wrapText="1"/>
    </xf>
    <xf numFmtId="0" fontId="2" fillId="0" borderId="19" xfId="0" applyFont="1" applyBorder="1" applyAlignment="1">
      <alignment horizontal="left" vertical="top" wrapText="1"/>
    </xf>
    <xf numFmtId="0" fontId="2" fillId="0" borderId="19" xfId="0" applyFont="1" applyBorder="1" applyAlignment="1">
      <alignment vertical="top" wrapText="1"/>
    </xf>
    <xf numFmtId="0" fontId="2" fillId="0" borderId="20" xfId="0" applyFont="1" applyBorder="1" applyAlignment="1">
      <alignment horizontal="center" vertical="center" wrapText="1"/>
    </xf>
    <xf numFmtId="0" fontId="2" fillId="0" borderId="9" xfId="0" applyFont="1" applyBorder="1" applyAlignment="1">
      <alignment horizontal="left" vertical="top" wrapText="1"/>
    </xf>
    <xf numFmtId="0" fontId="2" fillId="0" borderId="0" xfId="0" applyFont="1" applyBorder="1" applyAlignment="1">
      <alignment horizontal="left" vertical="top" wrapText="1"/>
    </xf>
    <xf numFmtId="0" fontId="2" fillId="0" borderId="14" xfId="0" applyNumberFormat="1" applyFont="1" applyBorder="1" applyAlignment="1">
      <alignment horizontal="left" vertical="top" wrapText="1"/>
    </xf>
    <xf numFmtId="0" fontId="2" fillId="0" borderId="15" xfId="0" applyNumberFormat="1" applyFont="1" applyBorder="1" applyAlignment="1">
      <alignment horizontal="left" vertical="top" wrapText="1"/>
    </xf>
    <xf numFmtId="0" fontId="2" fillId="0" borderId="18" xfId="0" applyNumberFormat="1" applyFont="1" applyBorder="1" applyAlignment="1">
      <alignment horizontal="left" vertical="top" wrapText="1"/>
    </xf>
    <xf numFmtId="0" fontId="2" fillId="0" borderId="21" xfId="0" applyNumberFormat="1" applyFont="1" applyBorder="1" applyAlignment="1">
      <alignment horizontal="left" vertical="top" wrapText="1"/>
    </xf>
    <xf numFmtId="0" fontId="2" fillId="0" borderId="22" xfId="0" applyFont="1" applyBorder="1" applyAlignment="1">
      <alignment horizontal="center" vertical="center" wrapText="1"/>
    </xf>
    <xf numFmtId="0" fontId="7" fillId="6" borderId="9" xfId="0" applyFont="1" applyFill="1" applyBorder="1" applyAlignment="1">
      <alignment vertical="top" wrapText="1"/>
    </xf>
    <xf numFmtId="0" fontId="7" fillId="6" borderId="9" xfId="0" applyFont="1" applyFill="1" applyBorder="1" applyAlignment="1">
      <alignment vertical="top"/>
    </xf>
    <xf numFmtId="0" fontId="12" fillId="0" borderId="0" xfId="0" applyFont="1" applyProtection="1"/>
    <xf numFmtId="0" fontId="0" fillId="3" borderId="0" xfId="0" applyFill="1" applyBorder="1"/>
    <xf numFmtId="0" fontId="0" fillId="4" borderId="1" xfId="0" applyFill="1" applyBorder="1"/>
    <xf numFmtId="0" fontId="0" fillId="4" borderId="2" xfId="0" applyFill="1" applyBorder="1"/>
    <xf numFmtId="0" fontId="0" fillId="3" borderId="4" xfId="0" applyFill="1" applyBorder="1"/>
    <xf numFmtId="0" fontId="0" fillId="3" borderId="6" xfId="0" applyFill="1" applyBorder="1"/>
    <xf numFmtId="0" fontId="0" fillId="3" borderId="7" xfId="0" applyFill="1" applyBorder="1"/>
    <xf numFmtId="0" fontId="0" fillId="3" borderId="2" xfId="0" applyFill="1" applyBorder="1"/>
    <xf numFmtId="0" fontId="0" fillId="3" borderId="4" xfId="0" quotePrefix="1" applyFill="1" applyBorder="1"/>
    <xf numFmtId="0" fontId="13" fillId="3" borderId="4" xfId="0" applyFont="1" applyFill="1" applyBorder="1" applyAlignment="1">
      <alignment horizontal="centerContinuous"/>
    </xf>
    <xf numFmtId="0" fontId="13" fillId="3" borderId="0" xfId="0" applyFont="1" applyFill="1" applyBorder="1" applyAlignment="1">
      <alignment horizontal="centerContinuous"/>
    </xf>
    <xf numFmtId="0" fontId="13" fillId="3" borderId="5" xfId="0" applyFont="1" applyFill="1" applyBorder="1" applyAlignment="1">
      <alignment horizontal="centerContinuous"/>
    </xf>
    <xf numFmtId="0" fontId="8" fillId="0" borderId="0" xfId="0" applyFont="1"/>
    <xf numFmtId="2" fontId="11" fillId="0" borderId="0" xfId="0" applyNumberFormat="1" applyFont="1" applyBorder="1" applyProtection="1"/>
    <xf numFmtId="0" fontId="0" fillId="0" borderId="9" xfId="0" applyBorder="1" applyAlignment="1" applyProtection="1">
      <alignment horizontal="centerContinuous"/>
    </xf>
    <xf numFmtId="4" fontId="0" fillId="0" borderId="10" xfId="0" applyNumberFormat="1" applyBorder="1" applyProtection="1"/>
    <xf numFmtId="2" fontId="11" fillId="0" borderId="23" xfId="0" applyNumberFormat="1" applyFont="1" applyBorder="1" applyProtection="1"/>
    <xf numFmtId="2" fontId="0" fillId="0" borderId="23" xfId="0" applyNumberFormat="1" applyBorder="1" applyProtection="1"/>
    <xf numFmtId="2" fontId="0" fillId="0" borderId="24" xfId="0" applyNumberFormat="1" applyBorder="1" applyProtection="1"/>
    <xf numFmtId="2" fontId="0" fillId="0" borderId="0" xfId="0" applyNumberFormat="1" applyBorder="1" applyProtection="1"/>
    <xf numFmtId="2" fontId="0" fillId="0" borderId="0" xfId="0" applyNumberFormat="1" applyFont="1" applyBorder="1" applyProtection="1"/>
    <xf numFmtId="0" fontId="11" fillId="0" borderId="0" xfId="0" applyFont="1" applyProtection="1"/>
    <xf numFmtId="2" fontId="0" fillId="0" borderId="0" xfId="0" applyNumberFormat="1" applyBorder="1" applyAlignment="1" applyProtection="1">
      <alignment horizontal="left"/>
    </xf>
    <xf numFmtId="0" fontId="0" fillId="0" borderId="0" xfId="0" applyProtection="1">
      <protection hidden="1"/>
    </xf>
    <xf numFmtId="1" fontId="0" fillId="0" borderId="0" xfId="0" quotePrefix="1" applyNumberFormat="1" applyFont="1" applyAlignment="1" applyProtection="1">
      <alignment horizontal="right"/>
      <protection locked="0"/>
    </xf>
    <xf numFmtId="0" fontId="8" fillId="0" borderId="0" xfId="0" applyFont="1" applyBorder="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58"/>
  <sheetViews>
    <sheetView showGridLines="0" workbookViewId="0"/>
  </sheetViews>
  <sheetFormatPr defaultColWidth="9.33203125" defaultRowHeight="15.75" x14ac:dyDescent="0.25"/>
  <cols>
    <col min="1" max="1" width="1.33203125" style="167" customWidth="1"/>
    <col min="2" max="2" width="4.5" style="167" customWidth="1"/>
    <col min="3" max="3" width="72" style="167" customWidth="1"/>
    <col min="4" max="4" width="1.5" style="167" customWidth="1"/>
    <col min="5" max="5" width="89.33203125" style="200" customWidth="1"/>
    <col min="6" max="6" width="1.1640625" style="167" customWidth="1"/>
    <col min="7" max="7" width="21.1640625" style="182" customWidth="1"/>
    <col min="8" max="8" width="1.33203125" style="167" customWidth="1"/>
    <col min="9" max="16384" width="9.33203125" style="167"/>
  </cols>
  <sheetData>
    <row r="1" spans="1:8" ht="78.75" x14ac:dyDescent="0.25">
      <c r="A1" s="181"/>
      <c r="B1" s="199" t="s">
        <v>0</v>
      </c>
      <c r="C1" s="199"/>
      <c r="D1" s="199"/>
      <c r="E1" s="199"/>
      <c r="F1" s="193"/>
      <c r="G1" s="166" t="s">
        <v>1</v>
      </c>
      <c r="H1" s="193"/>
    </row>
    <row r="2" spans="1:8" ht="7.5" customHeight="1" x14ac:dyDescent="0.25">
      <c r="A2" s="194"/>
      <c r="D2" s="191"/>
      <c r="E2" s="172"/>
      <c r="F2" s="191"/>
      <c r="G2" s="177"/>
      <c r="H2" s="195"/>
    </row>
    <row r="3" spans="1:8" ht="15.95" customHeight="1" x14ac:dyDescent="0.25">
      <c r="A3" s="194"/>
      <c r="B3" s="212" t="s">
        <v>2</v>
      </c>
      <c r="C3" s="211"/>
      <c r="D3" s="196"/>
      <c r="E3" s="172"/>
      <c r="F3" s="191"/>
      <c r="G3" s="177"/>
      <c r="H3" s="195"/>
    </row>
    <row r="4" spans="1:8" x14ac:dyDescent="0.25">
      <c r="A4" s="194"/>
      <c r="B4" s="206">
        <v>1</v>
      </c>
      <c r="C4" s="170" t="s">
        <v>3</v>
      </c>
      <c r="D4" s="170"/>
      <c r="E4" s="171" t="s">
        <v>634</v>
      </c>
      <c r="F4" s="178"/>
      <c r="G4" s="169"/>
      <c r="H4" s="195"/>
    </row>
    <row r="5" spans="1:8" x14ac:dyDescent="0.25">
      <c r="A5" s="194"/>
      <c r="B5" s="206">
        <v>2</v>
      </c>
      <c r="C5" s="170" t="s">
        <v>4</v>
      </c>
      <c r="D5" s="170"/>
      <c r="E5" s="171" t="s">
        <v>5</v>
      </c>
      <c r="F5" s="178"/>
      <c r="G5" s="169"/>
      <c r="H5" s="195"/>
    </row>
    <row r="6" spans="1:8" ht="31.5" x14ac:dyDescent="0.25">
      <c r="A6" s="194"/>
      <c r="B6" s="206">
        <v>3</v>
      </c>
      <c r="C6" s="201" t="s">
        <v>6</v>
      </c>
      <c r="D6" s="201"/>
      <c r="E6" s="202" t="s">
        <v>7</v>
      </c>
      <c r="F6" s="180"/>
      <c r="G6" s="203"/>
      <c r="H6" s="195"/>
    </row>
    <row r="7" spans="1:8" ht="31.5" customHeight="1" x14ac:dyDescent="0.25">
      <c r="A7" s="194"/>
      <c r="B7" s="207">
        <v>4</v>
      </c>
      <c r="C7" s="201" t="s">
        <v>8</v>
      </c>
      <c r="D7" s="201"/>
      <c r="E7" s="202" t="s">
        <v>9</v>
      </c>
      <c r="F7" s="180"/>
      <c r="G7" s="203" t="s">
        <v>10</v>
      </c>
      <c r="H7" s="195"/>
    </row>
    <row r="8" spans="1:8" ht="31.5" x14ac:dyDescent="0.25">
      <c r="A8" s="194"/>
      <c r="B8" s="208"/>
      <c r="C8" s="204"/>
      <c r="D8" s="204"/>
      <c r="E8" s="174" t="s">
        <v>11</v>
      </c>
      <c r="F8" s="168"/>
      <c r="G8" s="173"/>
      <c r="H8" s="195"/>
    </row>
    <row r="9" spans="1:8" ht="31.5" x14ac:dyDescent="0.25">
      <c r="A9" s="194"/>
      <c r="B9" s="206">
        <v>5</v>
      </c>
      <c r="C9" s="204" t="s">
        <v>12</v>
      </c>
      <c r="D9" s="204"/>
      <c r="E9" s="174" t="s">
        <v>13</v>
      </c>
      <c r="F9" s="168"/>
      <c r="G9" s="173"/>
      <c r="H9" s="195"/>
    </row>
    <row r="10" spans="1:8" x14ac:dyDescent="0.25">
      <c r="A10" s="194"/>
      <c r="B10" s="206">
        <v>6</v>
      </c>
      <c r="C10" s="170" t="s">
        <v>14</v>
      </c>
      <c r="D10" s="170"/>
      <c r="E10" s="171" t="s">
        <v>15</v>
      </c>
      <c r="F10" s="178"/>
      <c r="G10" s="169"/>
      <c r="H10" s="195"/>
    </row>
    <row r="11" spans="1:8" ht="47.25" x14ac:dyDescent="0.25">
      <c r="A11" s="194"/>
      <c r="B11" s="206">
        <v>7</v>
      </c>
      <c r="C11" s="170" t="s">
        <v>16</v>
      </c>
      <c r="D11" s="170"/>
      <c r="E11" s="171" t="s">
        <v>17</v>
      </c>
      <c r="F11" s="178"/>
      <c r="G11" s="169"/>
      <c r="H11" s="195"/>
    </row>
    <row r="12" spans="1:8" ht="31.5" customHeight="1" x14ac:dyDescent="0.25">
      <c r="A12" s="194"/>
      <c r="B12" s="207">
        <v>8</v>
      </c>
      <c r="C12" s="201" t="s">
        <v>18</v>
      </c>
      <c r="D12" s="201"/>
      <c r="E12" s="202" t="s">
        <v>19</v>
      </c>
      <c r="F12" s="180"/>
      <c r="G12" s="203"/>
      <c r="H12" s="195"/>
    </row>
    <row r="13" spans="1:8" ht="31.5" customHeight="1" x14ac:dyDescent="0.25">
      <c r="A13" s="194"/>
      <c r="B13" s="209"/>
      <c r="C13" s="205"/>
      <c r="D13" s="205"/>
      <c r="E13" s="172" t="s">
        <v>20</v>
      </c>
      <c r="F13" s="191"/>
      <c r="G13" s="210"/>
      <c r="H13" s="195"/>
    </row>
    <row r="14" spans="1:8" x14ac:dyDescent="0.25">
      <c r="A14" s="194"/>
      <c r="B14" s="209"/>
      <c r="C14" s="205"/>
      <c r="D14" s="205"/>
      <c r="E14" s="172" t="s">
        <v>21</v>
      </c>
      <c r="F14" s="191"/>
      <c r="G14" s="210"/>
      <c r="H14" s="195"/>
    </row>
    <row r="15" spans="1:8" ht="31.5" customHeight="1" x14ac:dyDescent="0.25">
      <c r="A15" s="194"/>
      <c r="B15" s="207">
        <v>9</v>
      </c>
      <c r="C15" s="201" t="s">
        <v>22</v>
      </c>
      <c r="D15" s="201"/>
      <c r="E15" s="202" t="s">
        <v>23</v>
      </c>
      <c r="F15" s="180"/>
      <c r="G15" s="203" t="s">
        <v>24</v>
      </c>
      <c r="H15" s="195"/>
    </row>
    <row r="16" spans="1:8" ht="31.5" customHeight="1" x14ac:dyDescent="0.25">
      <c r="A16" s="194"/>
      <c r="B16" s="208"/>
      <c r="C16" s="204"/>
      <c r="D16" s="204"/>
      <c r="E16" s="174" t="s">
        <v>627</v>
      </c>
      <c r="F16" s="168"/>
      <c r="G16" s="173"/>
      <c r="H16" s="195"/>
    </row>
    <row r="17" spans="1:8" ht="47.25" x14ac:dyDescent="0.25">
      <c r="A17" s="194"/>
      <c r="B17" s="206">
        <v>10</v>
      </c>
      <c r="C17" s="170" t="s">
        <v>25</v>
      </c>
      <c r="D17" s="170"/>
      <c r="E17" s="171" t="s">
        <v>635</v>
      </c>
      <c r="F17" s="178"/>
      <c r="G17" s="169" t="s">
        <v>24</v>
      </c>
      <c r="H17" s="195"/>
    </row>
    <row r="18" spans="1:8" ht="31.5" customHeight="1" x14ac:dyDescent="0.25">
      <c r="A18" s="194"/>
      <c r="B18" s="207">
        <v>11</v>
      </c>
      <c r="C18" s="201" t="s">
        <v>26</v>
      </c>
      <c r="D18" s="201"/>
      <c r="E18" s="202" t="s">
        <v>625</v>
      </c>
      <c r="F18" s="180"/>
      <c r="G18" s="203" t="s">
        <v>27</v>
      </c>
      <c r="H18" s="195"/>
    </row>
    <row r="19" spans="1:8" ht="31.5" customHeight="1" x14ac:dyDescent="0.25">
      <c r="A19" s="194"/>
      <c r="B19" s="209"/>
      <c r="C19" s="205"/>
      <c r="D19" s="205"/>
      <c r="E19" s="172" t="s">
        <v>626</v>
      </c>
      <c r="F19" s="191"/>
      <c r="G19" s="210"/>
      <c r="H19" s="195"/>
    </row>
    <row r="20" spans="1:8" x14ac:dyDescent="0.25">
      <c r="A20" s="194"/>
      <c r="B20" s="208"/>
      <c r="C20" s="204"/>
      <c r="D20" s="204"/>
      <c r="E20" s="174"/>
      <c r="F20" s="168"/>
      <c r="G20" s="173"/>
      <c r="H20" s="195"/>
    </row>
    <row r="21" spans="1:8" ht="10.5" customHeight="1" x14ac:dyDescent="0.25">
      <c r="A21" s="194"/>
      <c r="B21" s="174"/>
      <c r="C21" s="174"/>
      <c r="D21" s="172"/>
      <c r="E21" s="172"/>
      <c r="F21" s="191"/>
      <c r="G21" s="177"/>
      <c r="H21" s="195"/>
    </row>
    <row r="22" spans="1:8" ht="15.95" customHeight="1" x14ac:dyDescent="0.25">
      <c r="A22" s="194"/>
      <c r="B22" s="212" t="s">
        <v>28</v>
      </c>
      <c r="C22" s="212"/>
      <c r="D22" s="197"/>
      <c r="E22" s="172"/>
      <c r="F22" s="168"/>
      <c r="G22" s="175"/>
      <c r="H22" s="195"/>
    </row>
    <row r="23" spans="1:8" ht="31.5" x14ac:dyDescent="0.25">
      <c r="A23" s="194"/>
      <c r="B23" s="198" t="s">
        <v>29</v>
      </c>
      <c r="C23" s="170" t="s">
        <v>30</v>
      </c>
      <c r="D23" s="170"/>
      <c r="E23" s="171" t="s">
        <v>31</v>
      </c>
      <c r="F23" s="178"/>
      <c r="G23" s="173" t="s">
        <v>32</v>
      </c>
      <c r="H23" s="195"/>
    </row>
    <row r="24" spans="1:8" ht="10.5" customHeight="1" x14ac:dyDescent="0.25">
      <c r="A24" s="194"/>
      <c r="B24" s="174"/>
      <c r="C24" s="174"/>
      <c r="D24" s="172"/>
      <c r="E24" s="172"/>
      <c r="F24" s="191"/>
      <c r="G24" s="177"/>
      <c r="H24" s="195"/>
    </row>
    <row r="25" spans="1:8" ht="15.95" customHeight="1" x14ac:dyDescent="0.25">
      <c r="A25" s="194"/>
      <c r="B25" s="212" t="s">
        <v>33</v>
      </c>
      <c r="C25" s="212"/>
      <c r="D25" s="197"/>
      <c r="E25" s="172"/>
      <c r="F25" s="168"/>
      <c r="G25" s="175"/>
      <c r="H25" s="195"/>
    </row>
    <row r="26" spans="1:8" ht="47.25" customHeight="1" x14ac:dyDescent="0.25">
      <c r="A26" s="194"/>
      <c r="B26" s="198" t="s">
        <v>29</v>
      </c>
      <c r="C26" s="171" t="s">
        <v>34</v>
      </c>
      <c r="D26" s="171"/>
      <c r="E26" s="171" t="s">
        <v>35</v>
      </c>
      <c r="F26" s="168"/>
      <c r="G26" s="169" t="s">
        <v>36</v>
      </c>
      <c r="H26" s="195"/>
    </row>
    <row r="27" spans="1:8" ht="6" customHeight="1" x14ac:dyDescent="0.25">
      <c r="A27" s="179"/>
      <c r="B27" s="171"/>
      <c r="C27" s="171"/>
      <c r="D27" s="171"/>
      <c r="E27" s="171"/>
      <c r="F27" s="178"/>
      <c r="G27" s="176"/>
      <c r="H27" s="190"/>
    </row>
    <row r="28" spans="1:8" ht="78.75" x14ac:dyDescent="0.25">
      <c r="A28" s="181"/>
      <c r="B28" s="199" t="s">
        <v>0</v>
      </c>
      <c r="C28" s="199"/>
      <c r="D28" s="199"/>
      <c r="E28" s="199"/>
      <c r="F28" s="180"/>
      <c r="G28" s="192" t="s">
        <v>1</v>
      </c>
      <c r="H28" s="193"/>
    </row>
    <row r="29" spans="1:8" ht="7.5" customHeight="1" x14ac:dyDescent="0.25">
      <c r="A29" s="194"/>
      <c r="D29" s="191"/>
      <c r="E29" s="172"/>
      <c r="F29" s="191"/>
      <c r="G29" s="177"/>
      <c r="H29" s="195"/>
    </row>
    <row r="30" spans="1:8" ht="15.95" customHeight="1" x14ac:dyDescent="0.25">
      <c r="A30" s="194"/>
      <c r="B30" s="212" t="s">
        <v>37</v>
      </c>
      <c r="C30" s="212"/>
      <c r="D30" s="196"/>
      <c r="E30" s="172"/>
      <c r="F30" s="191"/>
      <c r="G30" s="177"/>
      <c r="H30" s="195"/>
    </row>
    <row r="31" spans="1:8" ht="31.5" x14ac:dyDescent="0.25">
      <c r="A31" s="194"/>
      <c r="B31" s="198" t="s">
        <v>29</v>
      </c>
      <c r="C31" s="171" t="s">
        <v>34</v>
      </c>
      <c r="D31" s="171"/>
      <c r="E31" s="171" t="s">
        <v>38</v>
      </c>
      <c r="F31" s="178"/>
      <c r="G31" s="169" t="s">
        <v>39</v>
      </c>
      <c r="H31" s="195"/>
    </row>
    <row r="32" spans="1:8" ht="10.5" customHeight="1" x14ac:dyDescent="0.25">
      <c r="A32" s="194"/>
      <c r="B32" s="174"/>
      <c r="C32" s="174"/>
      <c r="D32" s="172"/>
      <c r="E32" s="172"/>
      <c r="F32" s="191"/>
      <c r="G32" s="177"/>
      <c r="H32" s="195"/>
    </row>
    <row r="33" spans="1:8" ht="15.95" customHeight="1" x14ac:dyDescent="0.25">
      <c r="A33" s="194"/>
      <c r="B33" s="212" t="s">
        <v>40</v>
      </c>
      <c r="C33" s="212"/>
      <c r="D33" s="197"/>
      <c r="E33" s="172"/>
      <c r="F33" s="191"/>
      <c r="G33" s="177"/>
      <c r="H33" s="195"/>
    </row>
    <row r="34" spans="1:8" ht="31.5" x14ac:dyDescent="0.25">
      <c r="A34" s="194"/>
      <c r="B34" s="198" t="s">
        <v>29</v>
      </c>
      <c r="C34" s="171" t="s">
        <v>34</v>
      </c>
      <c r="D34" s="171"/>
      <c r="E34" s="171" t="s">
        <v>41</v>
      </c>
      <c r="F34" s="178"/>
      <c r="G34" s="169" t="s">
        <v>10</v>
      </c>
      <c r="H34" s="195"/>
    </row>
    <row r="35" spans="1:8" ht="63" x14ac:dyDescent="0.25">
      <c r="A35" s="194"/>
      <c r="B35" s="198" t="s">
        <v>42</v>
      </c>
      <c r="C35" s="171" t="s">
        <v>43</v>
      </c>
      <c r="D35" s="171"/>
      <c r="E35" s="171" t="s">
        <v>44</v>
      </c>
      <c r="F35" s="178"/>
      <c r="G35" s="169" t="s">
        <v>10</v>
      </c>
      <c r="H35" s="195"/>
    </row>
    <row r="36" spans="1:8" ht="31.5" x14ac:dyDescent="0.25">
      <c r="A36" s="194"/>
      <c r="B36" s="198" t="s">
        <v>45</v>
      </c>
      <c r="C36" s="171" t="s">
        <v>46</v>
      </c>
      <c r="D36" s="171"/>
      <c r="E36" s="171" t="s">
        <v>47</v>
      </c>
      <c r="F36" s="178"/>
      <c r="G36" s="169" t="s">
        <v>10</v>
      </c>
      <c r="H36" s="195"/>
    </row>
    <row r="37" spans="1:8" ht="47.25" x14ac:dyDescent="0.25">
      <c r="A37" s="194"/>
      <c r="B37" s="198" t="s">
        <v>48</v>
      </c>
      <c r="C37" s="171" t="s">
        <v>49</v>
      </c>
      <c r="D37" s="171"/>
      <c r="E37" s="171" t="s">
        <v>50</v>
      </c>
      <c r="F37" s="178"/>
      <c r="G37" s="169" t="s">
        <v>51</v>
      </c>
      <c r="H37" s="195"/>
    </row>
    <row r="38" spans="1:8" ht="10.5" customHeight="1" x14ac:dyDescent="0.25">
      <c r="A38" s="194"/>
      <c r="B38" s="174"/>
      <c r="C38" s="174"/>
      <c r="D38" s="172"/>
      <c r="E38" s="172"/>
      <c r="F38" s="191"/>
      <c r="G38" s="177"/>
      <c r="H38" s="195"/>
    </row>
    <row r="39" spans="1:8" ht="15.95" customHeight="1" x14ac:dyDescent="0.25">
      <c r="A39" s="194"/>
      <c r="B39" s="212" t="s">
        <v>52</v>
      </c>
      <c r="C39" s="212"/>
      <c r="D39" s="191"/>
      <c r="E39" s="172"/>
      <c r="F39" s="191"/>
      <c r="G39" s="177"/>
      <c r="H39" s="195"/>
    </row>
    <row r="40" spans="1:8" ht="31.5" customHeight="1" x14ac:dyDescent="0.25">
      <c r="A40" s="194"/>
      <c r="B40" s="198" t="s">
        <v>29</v>
      </c>
      <c r="C40" s="171" t="s">
        <v>53</v>
      </c>
      <c r="D40" s="171"/>
      <c r="E40" s="171" t="s">
        <v>54</v>
      </c>
      <c r="F40" s="178"/>
      <c r="G40" s="169"/>
      <c r="H40" s="195"/>
    </row>
    <row r="41" spans="1:8" ht="47.25" x14ac:dyDescent="0.25">
      <c r="A41" s="194"/>
      <c r="B41" s="198" t="s">
        <v>42</v>
      </c>
      <c r="C41" s="171" t="s">
        <v>55</v>
      </c>
      <c r="D41" s="178"/>
      <c r="E41" s="171" t="s">
        <v>56</v>
      </c>
      <c r="F41" s="178"/>
      <c r="G41" s="169" t="s">
        <v>57</v>
      </c>
      <c r="H41" s="195"/>
    </row>
    <row r="42" spans="1:8" ht="10.5" customHeight="1" x14ac:dyDescent="0.25">
      <c r="A42" s="194"/>
      <c r="B42" s="174"/>
      <c r="C42" s="174"/>
      <c r="D42" s="172"/>
      <c r="E42" s="172"/>
      <c r="F42" s="191"/>
      <c r="G42" s="177"/>
      <c r="H42" s="195"/>
    </row>
    <row r="43" spans="1:8" ht="15.95" customHeight="1" x14ac:dyDescent="0.25">
      <c r="A43" s="194"/>
      <c r="B43" s="212" t="s">
        <v>58</v>
      </c>
      <c r="C43" s="212"/>
      <c r="D43" s="191"/>
      <c r="E43" s="172"/>
      <c r="F43" s="191"/>
      <c r="G43" s="177"/>
      <c r="H43" s="195"/>
    </row>
    <row r="44" spans="1:8" ht="31.5" x14ac:dyDescent="0.25">
      <c r="A44" s="194"/>
      <c r="B44" s="198" t="s">
        <v>29</v>
      </c>
      <c r="C44" s="171" t="s">
        <v>59</v>
      </c>
      <c r="D44" s="178"/>
      <c r="E44" s="171" t="s">
        <v>60</v>
      </c>
      <c r="F44" s="178"/>
      <c r="G44" s="169" t="s">
        <v>61</v>
      </c>
      <c r="H44" s="195"/>
    </row>
    <row r="45" spans="1:8" ht="10.5" customHeight="1" x14ac:dyDescent="0.25">
      <c r="A45" s="194"/>
      <c r="B45" s="174"/>
      <c r="C45" s="174"/>
      <c r="D45" s="172"/>
      <c r="E45" s="172"/>
      <c r="F45" s="191"/>
      <c r="G45" s="177"/>
      <c r="H45" s="195"/>
    </row>
    <row r="46" spans="1:8" ht="15.95" customHeight="1" x14ac:dyDescent="0.25">
      <c r="A46" s="194"/>
      <c r="B46" s="212" t="s">
        <v>62</v>
      </c>
      <c r="C46" s="212"/>
      <c r="D46" s="191"/>
      <c r="E46" s="172"/>
      <c r="F46" s="191"/>
      <c r="G46" s="177"/>
      <c r="H46" s="195"/>
    </row>
    <row r="47" spans="1:8" x14ac:dyDescent="0.25">
      <c r="A47" s="194"/>
      <c r="B47" s="198" t="s">
        <v>29</v>
      </c>
      <c r="C47" s="171" t="s">
        <v>63</v>
      </c>
      <c r="D47" s="178"/>
      <c r="E47" s="171" t="s">
        <v>64</v>
      </c>
      <c r="F47" s="178"/>
      <c r="G47" s="169" t="s">
        <v>10</v>
      </c>
      <c r="H47" s="195"/>
    </row>
    <row r="48" spans="1:8" ht="31.5" x14ac:dyDescent="0.25">
      <c r="A48" s="194"/>
      <c r="B48" s="198" t="s">
        <v>42</v>
      </c>
      <c r="C48" s="171" t="s">
        <v>65</v>
      </c>
      <c r="D48" s="178"/>
      <c r="E48" s="171" t="s">
        <v>66</v>
      </c>
      <c r="F48" s="178"/>
      <c r="G48" s="169" t="s">
        <v>10</v>
      </c>
      <c r="H48" s="195"/>
    </row>
    <row r="49" spans="1:8" ht="31.5" customHeight="1" x14ac:dyDescent="0.25">
      <c r="A49" s="194"/>
      <c r="B49" s="207">
        <v>3</v>
      </c>
      <c r="C49" s="201" t="s">
        <v>67</v>
      </c>
      <c r="D49" s="201"/>
      <c r="E49" s="202" t="s">
        <v>68</v>
      </c>
      <c r="F49" s="180"/>
      <c r="G49" s="203" t="s">
        <v>69</v>
      </c>
      <c r="H49" s="195"/>
    </row>
    <row r="50" spans="1:8" ht="31.5" customHeight="1" x14ac:dyDescent="0.25">
      <c r="A50" s="194"/>
      <c r="B50" s="209"/>
      <c r="C50" s="205"/>
      <c r="D50" s="205"/>
      <c r="E50" s="172" t="s">
        <v>70</v>
      </c>
      <c r="F50" s="191"/>
      <c r="G50" s="210"/>
      <c r="H50" s="195"/>
    </row>
    <row r="51" spans="1:8" ht="47.25" x14ac:dyDescent="0.25">
      <c r="A51" s="194"/>
      <c r="B51" s="198" t="s">
        <v>48</v>
      </c>
      <c r="C51" s="171" t="s">
        <v>71</v>
      </c>
      <c r="D51" s="178"/>
      <c r="E51" s="171" t="s">
        <v>72</v>
      </c>
      <c r="F51" s="178"/>
      <c r="G51" s="169" t="s">
        <v>10</v>
      </c>
      <c r="H51" s="195"/>
    </row>
    <row r="52" spans="1:8" ht="6" customHeight="1" x14ac:dyDescent="0.25">
      <c r="A52" s="179"/>
      <c r="B52" s="174"/>
      <c r="C52" s="174"/>
      <c r="D52" s="174"/>
      <c r="E52" s="174"/>
      <c r="F52" s="168"/>
      <c r="G52" s="175"/>
      <c r="H52" s="190"/>
    </row>
    <row r="53" spans="1:8" ht="12" customHeight="1" x14ac:dyDescent="0.25">
      <c r="A53" s="191"/>
      <c r="B53" s="172"/>
      <c r="C53" s="172"/>
      <c r="D53" s="172"/>
      <c r="E53" s="172"/>
      <c r="F53" s="191"/>
      <c r="G53" s="177"/>
      <c r="H53" s="191"/>
    </row>
    <row r="54" spans="1:8" x14ac:dyDescent="0.25">
      <c r="A54" s="194"/>
      <c r="F54" s="191"/>
    </row>
    <row r="55" spans="1:8" x14ac:dyDescent="0.25">
      <c r="A55" s="194"/>
      <c r="F55" s="191"/>
    </row>
    <row r="56" spans="1:8" x14ac:dyDescent="0.25">
      <c r="A56" s="194"/>
      <c r="F56" s="191"/>
    </row>
    <row r="57" spans="1:8" x14ac:dyDescent="0.25">
      <c r="A57" s="194"/>
      <c r="F57" s="191"/>
    </row>
    <row r="58" spans="1:8" x14ac:dyDescent="0.25">
      <c r="A58" s="194"/>
      <c r="E58" s="191"/>
      <c r="F58" s="191"/>
    </row>
  </sheetData>
  <sheetProtection password="CB45" sheet="1" objects="1" scenarios="1"/>
  <pageMargins left="0.27" right="0.22" top="0.19" bottom="0.19" header="0.19" footer="0.2"/>
  <pageSetup scale="77" orientation="landscape" r:id="rId1"/>
  <headerFooter alignWithMargins="0">
    <oddFooter>&amp;R&amp;12(OVER)</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110"/>
  <sheetViews>
    <sheetView workbookViewId="0">
      <pane ySplit="7" topLeftCell="A8" activePane="bottomLeft" state="frozen"/>
      <selection activeCell="F109" sqref="F109"/>
      <selection pane="bottomLeft"/>
    </sheetView>
  </sheetViews>
  <sheetFormatPr defaultRowHeight="12.75" x14ac:dyDescent="0.2"/>
  <cols>
    <col min="1" max="1" width="5.5" customWidth="1"/>
    <col min="2" max="3" width="2.33203125" customWidth="1"/>
    <col min="6" max="6" width="16" customWidth="1"/>
    <col min="7" max="9" width="13.83203125" customWidth="1"/>
    <col min="10" max="10" width="8.33203125" customWidth="1"/>
  </cols>
  <sheetData>
    <row r="1" spans="1:9" x14ac:dyDescent="0.2">
      <c r="A1" s="19" t="str">
        <f>UPPER(CONCATENATE(Information!E7," COUNTY"))</f>
        <v xml:space="preserve"> COUNTY</v>
      </c>
    </row>
    <row r="2" spans="1:9" x14ac:dyDescent="0.2">
      <c r="A2" t="str">
        <f>CONCATENATE(Information!D5," BUDGET")</f>
        <v>2025 BUDGET</v>
      </c>
    </row>
    <row r="3" spans="1:9" x14ac:dyDescent="0.2">
      <c r="A3" t="s">
        <v>380</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and prior property taxes")</f>
        <v>2023 and prior property taxes</v>
      </c>
      <c r="G12" s="110"/>
      <c r="H12" s="110"/>
      <c r="I12" s="110"/>
    </row>
    <row r="13" spans="1:9" x14ac:dyDescent="0.2">
      <c r="A13" s="47"/>
      <c r="B13" s="19"/>
      <c r="C13" s="19"/>
      <c r="D13" s="19"/>
      <c r="E13" s="19"/>
      <c r="F13" s="19"/>
      <c r="G13" s="92"/>
      <c r="H13" s="92"/>
      <c r="I13" s="92"/>
    </row>
    <row r="14" spans="1:9" x14ac:dyDescent="0.2">
      <c r="A14" s="47"/>
      <c r="B14" t="s">
        <v>396</v>
      </c>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102"/>
      <c r="H24" s="102"/>
      <c r="I24" s="102"/>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A41" s="47"/>
      <c r="B41" s="47"/>
      <c r="C41" s="47"/>
      <c r="D41" s="47"/>
      <c r="E41" s="47"/>
      <c r="F41" s="47"/>
      <c r="G41" s="110"/>
      <c r="H41" s="110"/>
      <c r="I41" s="110"/>
    </row>
    <row r="42" spans="1:9" x14ac:dyDescent="0.2">
      <c r="A42" s="47"/>
      <c r="B42" s="47"/>
      <c r="C42" s="47"/>
      <c r="D42" s="47"/>
      <c r="E42" s="47"/>
      <c r="F42" s="47"/>
      <c r="G42" s="110"/>
      <c r="H42" s="110"/>
      <c r="I42" s="110"/>
    </row>
    <row r="43" spans="1:9" x14ac:dyDescent="0.2">
      <c r="A43" s="47"/>
      <c r="B43" s="47"/>
      <c r="C43" s="47"/>
      <c r="D43" s="47"/>
      <c r="E43" s="47"/>
      <c r="F43" s="47"/>
      <c r="G43" s="110"/>
      <c r="H43" s="110"/>
      <c r="I43" s="110"/>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SUM(G25:G54)</f>
        <v>0</v>
      </c>
      <c r="H55" s="140">
        <f>SUM(H25:H54)</f>
        <v>0</v>
      </c>
      <c r="I55" s="140">
        <f>SUM(I25:I54)</f>
        <v>0</v>
      </c>
    </row>
    <row r="56" spans="1:9" x14ac:dyDescent="0.2">
      <c r="G56" s="101"/>
      <c r="H56" s="101"/>
      <c r="I56" s="101"/>
    </row>
    <row r="57" spans="1:9" x14ac:dyDescent="0.2">
      <c r="G57" s="101"/>
      <c r="H57" s="101"/>
      <c r="I57" s="101"/>
    </row>
    <row r="58" spans="1:9" x14ac:dyDescent="0.2">
      <c r="G58" s="153" t="s">
        <v>400</v>
      </c>
      <c r="H58" s="101"/>
      <c r="I58" s="101"/>
    </row>
    <row r="59" spans="1:9" x14ac:dyDescent="0.2">
      <c r="A59" t="s">
        <v>401</v>
      </c>
      <c r="G59" s="92"/>
      <c r="H59" s="92"/>
      <c r="I59" s="92"/>
    </row>
    <row r="60" spans="1:9" x14ac:dyDescent="0.2">
      <c r="A60" s="47"/>
      <c r="B60" s="47" t="s">
        <v>402</v>
      </c>
      <c r="C60" s="47"/>
      <c r="D60" s="47"/>
      <c r="E60" s="47"/>
      <c r="F60" s="47"/>
      <c r="G60" s="110"/>
      <c r="H60" s="110"/>
      <c r="I60" s="110"/>
    </row>
    <row r="61" spans="1:9" x14ac:dyDescent="0.2">
      <c r="A61" s="47"/>
      <c r="B61" s="47" t="s">
        <v>403</v>
      </c>
      <c r="C61" s="47"/>
      <c r="D61" s="47"/>
      <c r="E61" s="47"/>
      <c r="F61" s="47"/>
      <c r="G61" s="110"/>
      <c r="H61" s="110"/>
      <c r="I61" s="110"/>
    </row>
    <row r="62" spans="1:9" x14ac:dyDescent="0.2">
      <c r="A62" s="47"/>
      <c r="B62" s="47" t="s">
        <v>404</v>
      </c>
      <c r="C62" s="47"/>
      <c r="D62" s="47"/>
      <c r="E62" s="47"/>
      <c r="F62" s="47"/>
      <c r="G62" s="110"/>
      <c r="H62" s="110"/>
      <c r="I62" s="110"/>
    </row>
    <row r="63" spans="1:9" x14ac:dyDescent="0.2">
      <c r="A63" s="47"/>
      <c r="B63" s="47" t="s">
        <v>405</v>
      </c>
      <c r="C63" s="47"/>
      <c r="D63" s="47"/>
      <c r="E63" s="47"/>
      <c r="F63" s="47"/>
      <c r="G63" s="110"/>
      <c r="H63" s="110"/>
      <c r="I63" s="110"/>
    </row>
    <row r="64" spans="1:9" x14ac:dyDescent="0.2">
      <c r="A64" s="47"/>
      <c r="B64" s="47" t="s">
        <v>406</v>
      </c>
      <c r="C64" s="47"/>
      <c r="D64" s="47"/>
      <c r="E64" s="47"/>
      <c r="F64" s="47"/>
      <c r="G64" s="110"/>
      <c r="H64" s="110"/>
      <c r="I64" s="110"/>
    </row>
    <row r="65" spans="1:9" x14ac:dyDescent="0.2">
      <c r="A65" s="47"/>
      <c r="B65" s="47" t="s">
        <v>407</v>
      </c>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D72" t="s">
        <v>309</v>
      </c>
      <c r="G72" s="140">
        <f>SUM(G59:G71)</f>
        <v>0</v>
      </c>
      <c r="H72" s="140">
        <f>SUM(H59:H71)</f>
        <v>0</v>
      </c>
      <c r="I72" s="140">
        <f>SUM(I59:I71)</f>
        <v>0</v>
      </c>
    </row>
    <row r="73" spans="1:9" x14ac:dyDescent="0.2">
      <c r="G73" s="29"/>
      <c r="H73" s="29"/>
      <c r="I73" s="29"/>
    </row>
    <row r="74" spans="1:9" x14ac:dyDescent="0.2">
      <c r="A74" t="s">
        <v>408</v>
      </c>
      <c r="G74" s="110"/>
      <c r="H74" s="110"/>
      <c r="I74" s="110"/>
    </row>
    <row r="75" spans="1:9" x14ac:dyDescent="0.2">
      <c r="G75" s="101"/>
      <c r="H75" s="101"/>
      <c r="I75" s="101"/>
    </row>
    <row r="76" spans="1:9" x14ac:dyDescent="0.2">
      <c r="A76" t="s">
        <v>409</v>
      </c>
      <c r="G76" s="152"/>
      <c r="H76" s="152"/>
      <c r="I76" s="152"/>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A94" s="47"/>
      <c r="B94" s="47"/>
      <c r="C94" s="47"/>
      <c r="D94" s="47"/>
      <c r="E94" s="47"/>
      <c r="F94" s="47"/>
      <c r="G94" s="110"/>
      <c r="H94" s="110"/>
      <c r="I94" s="110"/>
    </row>
    <row r="95" spans="1:9" x14ac:dyDescent="0.2">
      <c r="D95" t="s">
        <v>309</v>
      </c>
      <c r="G95" s="140">
        <f>SUM(G76:G94)</f>
        <v>0</v>
      </c>
      <c r="H95" s="140">
        <f>SUM(H76:H94)</f>
        <v>0</v>
      </c>
      <c r="I95" s="140">
        <f>SUM(I76:I94)</f>
        <v>0</v>
      </c>
    </row>
    <row r="96" spans="1:9" x14ac:dyDescent="0.2">
      <c r="G96" s="29"/>
      <c r="H96" s="29"/>
      <c r="I96" s="29"/>
    </row>
    <row r="97" spans="1:9" x14ac:dyDescent="0.2">
      <c r="A97" t="s">
        <v>410</v>
      </c>
      <c r="G97" s="48"/>
      <c r="H97" s="48"/>
      <c r="I97" s="48"/>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A103" s="47"/>
      <c r="B103" s="47"/>
      <c r="C103" s="47"/>
      <c r="D103" s="47"/>
      <c r="E103" s="47"/>
      <c r="F103" s="47"/>
      <c r="G103" s="110"/>
      <c r="H103" s="110"/>
      <c r="I103" s="110"/>
    </row>
    <row r="104" spans="1:9" x14ac:dyDescent="0.2">
      <c r="D104" t="s">
        <v>309</v>
      </c>
      <c r="G104" s="140">
        <f>SUM(G97:G103)</f>
        <v>0</v>
      </c>
      <c r="H104" s="140">
        <f>SUM(H97:H103)</f>
        <v>0</v>
      </c>
      <c r="I104" s="140">
        <f>SUM(I97:I103)</f>
        <v>0</v>
      </c>
    </row>
    <row r="105" spans="1:9" x14ac:dyDescent="0.2">
      <c r="G105" s="29"/>
      <c r="H105" s="29"/>
      <c r="I105" s="29"/>
    </row>
    <row r="106" spans="1:9" ht="13.5" thickBot="1" x14ac:dyDescent="0.25">
      <c r="A106" t="s">
        <v>411</v>
      </c>
      <c r="G106" s="141">
        <f>+G104+G95+G74+G72+G55+G22+G17</f>
        <v>0</v>
      </c>
      <c r="H106" s="141">
        <f>+H104+H95+H74+H72+H55+H22+H17</f>
        <v>0</v>
      </c>
      <c r="I106" s="141">
        <f>+I104+I95+I74+I72+I55+I22+I17</f>
        <v>0</v>
      </c>
    </row>
    <row r="107" spans="1:9" ht="13.5" thickTop="1" x14ac:dyDescent="0.2">
      <c r="G107" s="101"/>
      <c r="H107" s="101"/>
      <c r="I107" s="101"/>
    </row>
    <row r="108" spans="1:9" x14ac:dyDescent="0.2">
      <c r="G108" s="20" t="s">
        <v>412</v>
      </c>
    </row>
    <row r="110" spans="1:9" x14ac:dyDescent="0.2">
      <c r="I110" s="101"/>
    </row>
  </sheetData>
  <sheetProtection password="CBAB" sheet="1" objects="1" scenarios="1"/>
  <pageMargins left="0.5" right="0" top="0.25" bottom="0" header="0" footer="0"/>
  <pageSetup scale="98" orientation="portrait" horizontalDpi="4294967294" verticalDpi="4294967294" r:id="rId1"/>
  <headerFooter alignWithMargins="0"/>
  <rowBreaks count="1" manualBreakCount="1">
    <brk id="58" max="65535"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604</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21"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'28 R'!A3</f>
        <v>28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'29 R'!A3</f>
        <v>29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'29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'29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'29 R'!H105</f>
        <v>0</v>
      </c>
    </row>
    <row r="33" spans="1:11" x14ac:dyDescent="0.2">
      <c r="G33" s="29"/>
    </row>
    <row r="34" spans="1:11" x14ac:dyDescent="0.2">
      <c r="A34" t="str">
        <f>CONCATENATE("Expenditures - ",Information!D5-1)</f>
        <v>Expenditures - 2024</v>
      </c>
      <c r="G34" s="151">
        <f>'29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8"/>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605</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21"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'29 R'!A3</f>
        <v>29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'30 R'!A3</f>
        <v>30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'30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'30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'30 R'!H105</f>
        <v>0</v>
      </c>
    </row>
    <row r="33" spans="1:11" x14ac:dyDescent="0.2">
      <c r="G33" s="29"/>
    </row>
    <row r="34" spans="1:11" x14ac:dyDescent="0.2">
      <c r="A34" t="str">
        <f>CONCATENATE("Expenditures - ",Information!D5-1)</f>
        <v>Expenditures - 2024</v>
      </c>
      <c r="G34" s="151">
        <f>'30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606</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21"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'30 R'!A3</f>
        <v>30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'31 R'!A3</f>
        <v>31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'31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'31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'31 R'!H105</f>
        <v>0</v>
      </c>
    </row>
    <row r="33" spans="1:11" x14ac:dyDescent="0.2">
      <c r="G33" s="29"/>
    </row>
    <row r="34" spans="1:11" x14ac:dyDescent="0.2">
      <c r="A34" t="str">
        <f>CONCATENATE("Expenditures - ",Information!D5-1)</f>
        <v>Expenditures - 2024</v>
      </c>
      <c r="G34" s="151">
        <f>'31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607</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21"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600"/>
  <sheetViews>
    <sheetView workbookViewId="0">
      <pane xSplit="4" ySplit="9" topLeftCell="E10" activePane="bottomRight" state="frozen"/>
      <selection activeCell="F109" sqref="F109"/>
      <selection pane="topRight" activeCell="F109" sqref="F109"/>
      <selection pane="bottomLeft" activeCell="F109" sqref="F109"/>
      <selection pane="bottomRight"/>
    </sheetView>
  </sheetViews>
  <sheetFormatPr defaultRowHeight="12.75" customHeight="1" x14ac:dyDescent="0.2"/>
  <cols>
    <col min="1" max="1" width="5.5" customWidth="1"/>
    <col min="2" max="3" width="2.33203125" customWidth="1"/>
    <col min="4" max="4" width="25.83203125" customWidth="1"/>
    <col min="5" max="9" width="13.83203125" customWidth="1"/>
  </cols>
  <sheetData>
    <row r="1" spans="1:9" ht="12.75" customHeight="1" x14ac:dyDescent="0.2">
      <c r="A1" t="str">
        <f>UPPER(CONCATENATE(Information!E7," COUNTY"))</f>
        <v xml:space="preserve"> COUNTY</v>
      </c>
    </row>
    <row r="2" spans="1:9" ht="12.75" customHeight="1" x14ac:dyDescent="0.2">
      <c r="A2" t="str">
        <f>CONCATENATE(Information!D5," BUDGET")</f>
        <v>2025 BUDGET</v>
      </c>
    </row>
    <row r="3" spans="1:9" ht="12.75" customHeight="1" x14ac:dyDescent="0.2">
      <c r="A3" t="s">
        <v>380</v>
      </c>
    </row>
    <row r="4" spans="1:9" ht="12.75" customHeight="1" x14ac:dyDescent="0.2">
      <c r="A4" t="s">
        <v>413</v>
      </c>
    </row>
    <row r="6" spans="1:9" ht="12.75" customHeight="1" x14ac:dyDescent="0.2">
      <c r="E6" s="154" t="s">
        <v>155</v>
      </c>
      <c r="F6" s="154"/>
      <c r="G6" s="154" t="s">
        <v>414</v>
      </c>
      <c r="H6" s="154"/>
      <c r="I6" s="154"/>
    </row>
    <row r="8" spans="1:9" ht="12.75" customHeight="1" x14ac:dyDescent="0.2">
      <c r="E8" s="16">
        <f>Information!D5-2</f>
        <v>2023</v>
      </c>
      <c r="F8" s="16">
        <f>Information!D5-1</f>
        <v>2024</v>
      </c>
      <c r="G8" s="16">
        <f>Information!D5-1</f>
        <v>2024</v>
      </c>
      <c r="H8" s="16">
        <f>Information!D5</f>
        <v>2025</v>
      </c>
      <c r="I8" s="16">
        <f>Information!D5</f>
        <v>2025</v>
      </c>
    </row>
    <row r="9" spans="1:9" ht="12.75" customHeight="1" x14ac:dyDescent="0.2">
      <c r="E9" s="84" t="s">
        <v>250</v>
      </c>
      <c r="F9" s="84" t="s">
        <v>250</v>
      </c>
      <c r="G9" s="84" t="s">
        <v>415</v>
      </c>
      <c r="H9" s="84" t="s">
        <v>416</v>
      </c>
      <c r="I9" s="84" t="s">
        <v>415</v>
      </c>
    </row>
    <row r="11" spans="1:9" ht="12.75" customHeight="1" x14ac:dyDescent="0.2">
      <c r="A11" t="s">
        <v>417</v>
      </c>
      <c r="E11" s="29"/>
      <c r="F11" s="29"/>
      <c r="G11" s="29"/>
      <c r="H11" s="29"/>
      <c r="I11" s="29"/>
    </row>
    <row r="12" spans="1:9" ht="12.75" customHeight="1" x14ac:dyDescent="0.2">
      <c r="E12" s="29"/>
      <c r="F12" s="29"/>
      <c r="G12" s="29"/>
      <c r="H12" s="29"/>
      <c r="I12" s="29"/>
    </row>
    <row r="13" spans="1:9" ht="12.75" customHeight="1" x14ac:dyDescent="0.2">
      <c r="A13" t="s">
        <v>418</v>
      </c>
      <c r="E13" s="48"/>
      <c r="F13" s="48"/>
      <c r="G13" s="48"/>
      <c r="H13" s="48"/>
      <c r="I13" s="48"/>
    </row>
    <row r="14" spans="1:9" ht="12.75" customHeight="1" x14ac:dyDescent="0.2">
      <c r="A14" s="47"/>
      <c r="B14" t="s">
        <v>419</v>
      </c>
      <c r="E14" s="110"/>
      <c r="F14" s="110"/>
      <c r="G14" s="110"/>
      <c r="H14" s="110"/>
      <c r="I14" s="110"/>
    </row>
    <row r="15" spans="1:9" ht="12.75" customHeight="1" x14ac:dyDescent="0.2">
      <c r="A15" s="47"/>
      <c r="B15" t="s">
        <v>420</v>
      </c>
      <c r="E15" s="110"/>
      <c r="F15" s="110"/>
      <c r="G15" s="110"/>
      <c r="H15" s="110"/>
      <c r="I15" s="110"/>
    </row>
    <row r="16" spans="1:9" ht="12.75" customHeight="1" x14ac:dyDescent="0.2">
      <c r="A16" s="47"/>
      <c r="B16" s="47" t="s">
        <v>421</v>
      </c>
      <c r="C16" s="47"/>
      <c r="D16" s="47"/>
      <c r="E16" s="110"/>
      <c r="F16" s="110"/>
      <c r="G16" s="110"/>
      <c r="H16" s="110"/>
      <c r="I16" s="110"/>
    </row>
    <row r="17" spans="1:9" ht="12.75" customHeight="1" x14ac:dyDescent="0.2">
      <c r="A17" s="47"/>
      <c r="B17" s="47" t="s">
        <v>422</v>
      </c>
      <c r="C17" s="47"/>
      <c r="D17" s="47"/>
      <c r="E17" s="110"/>
      <c r="F17" s="110"/>
      <c r="G17" s="110"/>
      <c r="H17" s="110"/>
      <c r="I17" s="110"/>
    </row>
    <row r="18" spans="1:9" ht="12.75" customHeight="1" x14ac:dyDescent="0.2">
      <c r="A18" s="47"/>
      <c r="B18" s="47" t="s">
        <v>423</v>
      </c>
      <c r="C18" s="47"/>
      <c r="D18" s="47"/>
      <c r="E18" s="110"/>
      <c r="F18" s="110"/>
      <c r="G18" s="110"/>
      <c r="H18" s="110"/>
      <c r="I18" s="110"/>
    </row>
    <row r="19" spans="1:9" ht="12.75" customHeight="1" x14ac:dyDescent="0.2">
      <c r="A19" s="47"/>
      <c r="B19" s="47" t="s">
        <v>316</v>
      </c>
      <c r="C19" s="47"/>
      <c r="D19" s="47"/>
      <c r="E19" s="110"/>
      <c r="F19" s="110"/>
      <c r="G19" s="110"/>
      <c r="H19" s="110"/>
      <c r="I19" s="110"/>
    </row>
    <row r="20" spans="1:9" ht="12.75" customHeight="1" x14ac:dyDescent="0.2">
      <c r="A20" s="47"/>
      <c r="B20" s="47"/>
      <c r="C20" s="47"/>
      <c r="D20" s="47"/>
      <c r="E20" s="110"/>
      <c r="F20" s="110"/>
      <c r="G20" s="110"/>
      <c r="H20" s="110"/>
      <c r="I20" s="110"/>
    </row>
    <row r="21" spans="1:9" ht="12.75" customHeight="1" x14ac:dyDescent="0.2">
      <c r="A21" s="47"/>
      <c r="B21" s="47"/>
      <c r="C21" s="47"/>
      <c r="D21" s="47"/>
      <c r="E21" s="110"/>
      <c r="F21" s="110"/>
      <c r="G21" s="110"/>
      <c r="H21" s="110"/>
      <c r="I21" s="110"/>
    </row>
    <row r="22" spans="1:9" ht="12.75" customHeight="1" x14ac:dyDescent="0.2">
      <c r="A22" s="47"/>
      <c r="B22" s="47"/>
      <c r="C22" s="47"/>
      <c r="D22" s="47"/>
      <c r="E22" s="110"/>
      <c r="F22" s="110"/>
      <c r="G22" s="110"/>
      <c r="H22" s="110"/>
      <c r="I22" s="110"/>
    </row>
    <row r="23" spans="1:9" ht="12.75" customHeight="1" x14ac:dyDescent="0.2">
      <c r="A23" s="47"/>
      <c r="B23" s="47"/>
      <c r="C23" s="47"/>
      <c r="D23" s="47"/>
      <c r="E23" s="110"/>
      <c r="F23" s="110"/>
      <c r="G23" s="110"/>
      <c r="H23" s="110"/>
      <c r="I23" s="110"/>
    </row>
    <row r="24" spans="1:9" ht="12.75" customHeight="1" x14ac:dyDescent="0.2">
      <c r="A24" s="47"/>
      <c r="B24" s="47"/>
      <c r="C24" s="47"/>
      <c r="D24" s="47"/>
      <c r="E24" s="110"/>
      <c r="F24" s="110"/>
      <c r="G24" s="110"/>
      <c r="H24" s="110"/>
      <c r="I24" s="110"/>
    </row>
    <row r="25" spans="1:9" ht="12.75" customHeight="1" x14ac:dyDescent="0.2">
      <c r="A25" s="47"/>
      <c r="B25" s="47"/>
      <c r="C25" s="47"/>
      <c r="D25" s="47"/>
      <c r="E25" s="110"/>
      <c r="F25" s="110"/>
      <c r="G25" s="110"/>
      <c r="H25" s="110"/>
      <c r="I25" s="110"/>
    </row>
    <row r="26" spans="1:9" ht="12.75" customHeight="1" x14ac:dyDescent="0.2">
      <c r="A26" s="47"/>
      <c r="B26" s="47"/>
      <c r="C26" s="47"/>
      <c r="D26" s="47"/>
      <c r="E26" s="110"/>
      <c r="F26" s="110"/>
      <c r="G26" s="110"/>
      <c r="H26" s="110"/>
      <c r="I26" s="110"/>
    </row>
    <row r="27" spans="1:9" ht="12.75" customHeight="1" x14ac:dyDescent="0.2">
      <c r="A27" s="47"/>
      <c r="B27" s="47"/>
      <c r="C27" s="47"/>
      <c r="D27" s="47"/>
      <c r="E27" s="110"/>
      <c r="F27" s="110"/>
      <c r="G27" s="110"/>
      <c r="H27" s="110"/>
      <c r="I27" s="110"/>
    </row>
    <row r="28" spans="1:9" ht="12.75" customHeight="1" x14ac:dyDescent="0.2">
      <c r="A28" s="47"/>
      <c r="B28" s="47"/>
      <c r="C28" s="47"/>
      <c r="D28" s="47"/>
      <c r="E28" s="110"/>
      <c r="F28" s="110"/>
      <c r="G28" s="110"/>
      <c r="H28" s="110"/>
      <c r="I28" s="110"/>
    </row>
    <row r="29" spans="1:9" ht="12.75" customHeight="1" x14ac:dyDescent="0.2">
      <c r="A29" s="47"/>
      <c r="B29" s="47"/>
      <c r="C29" s="47"/>
      <c r="D29" s="47"/>
      <c r="E29" s="110"/>
      <c r="F29" s="110"/>
      <c r="G29" s="110"/>
      <c r="H29" s="110"/>
      <c r="I29" s="110"/>
    </row>
    <row r="30" spans="1:9" ht="12.75" customHeight="1" x14ac:dyDescent="0.2">
      <c r="A30" s="47"/>
      <c r="B30" s="47"/>
      <c r="C30" s="47"/>
      <c r="D30" s="47"/>
      <c r="E30" s="110"/>
      <c r="F30" s="110"/>
      <c r="G30" s="110"/>
      <c r="H30" s="110"/>
      <c r="I30" s="110"/>
    </row>
    <row r="31" spans="1:9" ht="12.75" customHeight="1" x14ac:dyDescent="0.2">
      <c r="A31" s="47"/>
      <c r="B31" s="47"/>
      <c r="C31" s="47"/>
      <c r="D31" s="47"/>
      <c r="E31" s="110"/>
      <c r="F31" s="110"/>
      <c r="G31" s="110"/>
      <c r="H31" s="110"/>
      <c r="I31" s="110"/>
    </row>
    <row r="32" spans="1:9" ht="12.75" customHeight="1" x14ac:dyDescent="0.2">
      <c r="A32" s="47"/>
      <c r="B32" s="47"/>
      <c r="C32" s="47"/>
      <c r="D32" s="47"/>
      <c r="E32" s="110"/>
      <c r="F32" s="110"/>
      <c r="G32" s="110"/>
      <c r="H32" s="110"/>
      <c r="I32" s="110"/>
    </row>
    <row r="33" spans="1:9" ht="12.75" customHeight="1" x14ac:dyDescent="0.2">
      <c r="D33" t="s">
        <v>309</v>
      </c>
      <c r="E33" s="140">
        <f>SUM(E13:E32)</f>
        <v>0</v>
      </c>
      <c r="F33" s="140">
        <f>SUM(F13:F32)</f>
        <v>0</v>
      </c>
      <c r="G33" s="140">
        <f>SUM(G13:G32)</f>
        <v>0</v>
      </c>
      <c r="H33" s="140">
        <f>SUM(H13:H32)</f>
        <v>0</v>
      </c>
      <c r="I33" s="140">
        <f>SUM(I13:I32)</f>
        <v>0</v>
      </c>
    </row>
    <row r="34" spans="1:9" ht="12.75" customHeight="1" x14ac:dyDescent="0.2">
      <c r="E34" s="29"/>
      <c r="F34" s="29"/>
      <c r="G34" s="29"/>
      <c r="H34" s="29"/>
      <c r="I34" s="29"/>
    </row>
    <row r="35" spans="1:9" ht="12.75" customHeight="1" x14ac:dyDescent="0.2">
      <c r="A35" t="s">
        <v>424</v>
      </c>
      <c r="E35" s="48"/>
      <c r="F35" s="48"/>
      <c r="G35" s="48"/>
      <c r="H35" s="48"/>
      <c r="I35" s="48"/>
    </row>
    <row r="36" spans="1:9" ht="12.75" customHeight="1" x14ac:dyDescent="0.2">
      <c r="A36" s="47"/>
      <c r="B36" t="s">
        <v>425</v>
      </c>
      <c r="E36" s="110"/>
      <c r="F36" s="110"/>
      <c r="G36" s="110"/>
      <c r="H36" s="110"/>
      <c r="I36" s="110"/>
    </row>
    <row r="37" spans="1:9" ht="12.75" customHeight="1" x14ac:dyDescent="0.2">
      <c r="A37" s="47"/>
      <c r="B37" t="s">
        <v>426</v>
      </c>
      <c r="E37" s="152"/>
      <c r="F37" s="152"/>
      <c r="G37" s="152"/>
      <c r="H37" s="152"/>
      <c r="I37" s="152"/>
    </row>
    <row r="38" spans="1:9" ht="12.75" customHeight="1" x14ac:dyDescent="0.2">
      <c r="A38" s="47"/>
      <c r="C38" t="s">
        <v>427</v>
      </c>
      <c r="E38" s="110"/>
      <c r="F38" s="110"/>
      <c r="G38" s="110"/>
      <c r="H38" s="110"/>
      <c r="I38" s="110"/>
    </row>
    <row r="39" spans="1:9" ht="12.75" customHeight="1" x14ac:dyDescent="0.2">
      <c r="A39" s="47"/>
      <c r="B39" s="47" t="s">
        <v>421</v>
      </c>
      <c r="C39" s="47"/>
      <c r="D39" s="47"/>
      <c r="E39" s="110"/>
      <c r="F39" s="110"/>
      <c r="G39" s="110"/>
      <c r="H39" s="110"/>
      <c r="I39" s="110"/>
    </row>
    <row r="40" spans="1:9" ht="12.75" customHeight="1" x14ac:dyDescent="0.2">
      <c r="A40" s="47"/>
      <c r="B40" s="47" t="s">
        <v>422</v>
      </c>
      <c r="C40" s="47"/>
      <c r="D40" s="47"/>
      <c r="E40" s="110"/>
      <c r="F40" s="110"/>
      <c r="G40" s="110"/>
      <c r="H40" s="110"/>
      <c r="I40" s="110"/>
    </row>
    <row r="41" spans="1:9" ht="12.75" customHeight="1" x14ac:dyDescent="0.2">
      <c r="A41" s="47"/>
      <c r="B41" s="47" t="s">
        <v>423</v>
      </c>
      <c r="C41" s="47"/>
      <c r="D41" s="47"/>
      <c r="E41" s="110"/>
      <c r="F41" s="110"/>
      <c r="G41" s="110"/>
      <c r="H41" s="110"/>
      <c r="I41" s="110"/>
    </row>
    <row r="42" spans="1:9" ht="12.75" customHeight="1" x14ac:dyDescent="0.2">
      <c r="A42" s="47"/>
      <c r="B42" s="47" t="s">
        <v>316</v>
      </c>
      <c r="C42" s="47"/>
      <c r="D42" s="47"/>
      <c r="E42" s="110"/>
      <c r="F42" s="110"/>
      <c r="G42" s="110"/>
      <c r="H42" s="110"/>
      <c r="I42" s="110"/>
    </row>
    <row r="43" spans="1:9" ht="12.75" customHeight="1" x14ac:dyDescent="0.2">
      <c r="A43" s="47"/>
      <c r="B43" s="47"/>
      <c r="C43" s="47"/>
      <c r="D43" s="47"/>
      <c r="E43" s="110"/>
      <c r="F43" s="110"/>
      <c r="G43" s="110"/>
      <c r="H43" s="110"/>
      <c r="I43" s="110"/>
    </row>
    <row r="44" spans="1:9" ht="12.75" customHeight="1" x14ac:dyDescent="0.2">
      <c r="A44" s="47"/>
      <c r="B44" s="47"/>
      <c r="C44" s="47"/>
      <c r="D44" s="47"/>
      <c r="E44" s="110"/>
      <c r="F44" s="110"/>
      <c r="G44" s="110"/>
      <c r="H44" s="110"/>
      <c r="I44" s="110"/>
    </row>
    <row r="45" spans="1:9" ht="12.75" customHeight="1" x14ac:dyDescent="0.2">
      <c r="A45" s="47"/>
      <c r="B45" s="47"/>
      <c r="C45" s="47"/>
      <c r="D45" s="47"/>
      <c r="E45" s="110"/>
      <c r="F45" s="110"/>
      <c r="G45" s="110"/>
      <c r="H45" s="110"/>
      <c r="I45" s="110"/>
    </row>
    <row r="46" spans="1:9" ht="12.75" customHeight="1" x14ac:dyDescent="0.2">
      <c r="A46" s="47"/>
      <c r="B46" s="47"/>
      <c r="C46" s="47"/>
      <c r="D46" s="47"/>
      <c r="E46" s="110"/>
      <c r="F46" s="110"/>
      <c r="G46" s="110"/>
      <c r="H46" s="110"/>
      <c r="I46" s="110"/>
    </row>
    <row r="47" spans="1:9" ht="12.75" customHeight="1" x14ac:dyDescent="0.2">
      <c r="A47" s="47"/>
      <c r="B47" s="47"/>
      <c r="C47" s="47"/>
      <c r="D47" s="47"/>
      <c r="E47" s="110"/>
      <c r="F47" s="110"/>
      <c r="G47" s="110"/>
      <c r="H47" s="110"/>
      <c r="I47" s="110"/>
    </row>
    <row r="48" spans="1:9" ht="12.75" customHeight="1" x14ac:dyDescent="0.2">
      <c r="A48" s="47"/>
      <c r="B48" s="47"/>
      <c r="C48" s="47"/>
      <c r="D48" s="47"/>
      <c r="E48" s="110"/>
      <c r="F48" s="110"/>
      <c r="G48" s="110"/>
      <c r="H48" s="110"/>
      <c r="I48" s="110"/>
    </row>
    <row r="49" spans="1:9" ht="12.75" customHeight="1" x14ac:dyDescent="0.2">
      <c r="A49" s="47"/>
      <c r="B49" s="47"/>
      <c r="C49" s="47"/>
      <c r="D49" s="47"/>
      <c r="E49" s="110"/>
      <c r="F49" s="110"/>
      <c r="G49" s="110"/>
      <c r="H49" s="110"/>
      <c r="I49" s="110"/>
    </row>
    <row r="50" spans="1:9" ht="12.75" customHeight="1" x14ac:dyDescent="0.2">
      <c r="A50" s="47"/>
      <c r="B50" s="47"/>
      <c r="C50" s="47"/>
      <c r="D50" s="47"/>
      <c r="E50" s="110"/>
      <c r="F50" s="110"/>
      <c r="G50" s="110"/>
      <c r="H50" s="110"/>
      <c r="I50" s="110"/>
    </row>
    <row r="51" spans="1:9" ht="12.75" customHeight="1" x14ac:dyDescent="0.2">
      <c r="A51" s="47"/>
      <c r="B51" s="47"/>
      <c r="C51" s="47"/>
      <c r="D51" s="47"/>
      <c r="E51" s="110"/>
      <c r="F51" s="110"/>
      <c r="G51" s="110"/>
      <c r="H51" s="110"/>
      <c r="I51" s="110"/>
    </row>
    <row r="52" spans="1:9" ht="12.75" customHeight="1" x14ac:dyDescent="0.2">
      <c r="A52" s="47"/>
      <c r="B52" s="47"/>
      <c r="C52" s="47"/>
      <c r="D52" s="47"/>
      <c r="E52" s="110"/>
      <c r="F52" s="110"/>
      <c r="G52" s="110"/>
      <c r="H52" s="110"/>
      <c r="I52" s="110"/>
    </row>
    <row r="53" spans="1:9" ht="12.75" customHeight="1" x14ac:dyDescent="0.2">
      <c r="A53" s="47"/>
      <c r="B53" s="47"/>
      <c r="C53" s="47"/>
      <c r="D53" s="47"/>
      <c r="E53" s="110"/>
      <c r="F53" s="110"/>
      <c r="G53" s="110"/>
      <c r="H53" s="110"/>
      <c r="I53" s="110"/>
    </row>
    <row r="54" spans="1:9" ht="12.75" customHeight="1" x14ac:dyDescent="0.2">
      <c r="A54" s="47"/>
      <c r="B54" s="47"/>
      <c r="C54" s="47"/>
      <c r="D54" s="47"/>
      <c r="E54" s="110"/>
      <c r="F54" s="110"/>
      <c r="G54" s="110"/>
      <c r="H54" s="110"/>
      <c r="I54" s="110"/>
    </row>
    <row r="55" spans="1:9" ht="12.75" customHeight="1" x14ac:dyDescent="0.2">
      <c r="D55" t="s">
        <v>309</v>
      </c>
      <c r="E55" s="140">
        <f>SUM(E35:E54)</f>
        <v>0</v>
      </c>
      <c r="F55" s="140">
        <f>SUM(F35:F54)</f>
        <v>0</v>
      </c>
      <c r="G55" s="140">
        <f>SUM(G35:G54)</f>
        <v>0</v>
      </c>
      <c r="H55" s="140">
        <f>SUM(H35:H54)</f>
        <v>0</v>
      </c>
      <c r="I55" s="140">
        <f>SUM(I35:I54)</f>
        <v>0</v>
      </c>
    </row>
    <row r="56" spans="1:9" ht="12.75" customHeight="1" x14ac:dyDescent="0.2">
      <c r="E56" s="101"/>
      <c r="F56" s="101"/>
      <c r="G56" s="101"/>
      <c r="H56" s="101"/>
      <c r="I56" s="101"/>
    </row>
    <row r="57" spans="1:9" ht="12.75" customHeight="1" x14ac:dyDescent="0.2">
      <c r="E57" s="101"/>
      <c r="F57" s="101"/>
      <c r="G57" s="101"/>
      <c r="H57" s="101"/>
      <c r="I57" s="101"/>
    </row>
    <row r="58" spans="1:9" ht="12.75" customHeight="1" x14ac:dyDescent="0.2">
      <c r="E58" s="101"/>
      <c r="F58" s="102" t="s">
        <v>428</v>
      </c>
      <c r="G58" s="101"/>
      <c r="H58" s="101"/>
      <c r="I58" s="101"/>
    </row>
    <row r="59" spans="1:9" ht="12.75" customHeight="1" x14ac:dyDescent="0.2">
      <c r="E59" s="29"/>
      <c r="F59" s="29"/>
      <c r="G59" s="29"/>
      <c r="H59" s="29"/>
      <c r="I59" s="29"/>
    </row>
    <row r="60" spans="1:9" ht="12.75" customHeight="1" x14ac:dyDescent="0.2">
      <c r="A60" t="s">
        <v>429</v>
      </c>
      <c r="E60" s="48"/>
      <c r="F60" s="48"/>
      <c r="G60" s="48"/>
      <c r="H60" s="48"/>
      <c r="I60" s="48"/>
    </row>
    <row r="61" spans="1:9" ht="12.75" customHeight="1" x14ac:dyDescent="0.2">
      <c r="A61" s="47"/>
      <c r="B61" t="s">
        <v>430</v>
      </c>
      <c r="E61" s="110"/>
      <c r="F61" s="110"/>
      <c r="G61" s="110"/>
      <c r="H61" s="110"/>
      <c r="I61" s="110"/>
    </row>
    <row r="62" spans="1:9" ht="12.75" customHeight="1" x14ac:dyDescent="0.2">
      <c r="A62" s="47"/>
      <c r="B62" s="47" t="s">
        <v>421</v>
      </c>
      <c r="C62" s="47"/>
      <c r="D62" s="47"/>
      <c r="E62" s="110"/>
      <c r="F62" s="110"/>
      <c r="G62" s="110"/>
      <c r="H62" s="110"/>
      <c r="I62" s="110"/>
    </row>
    <row r="63" spans="1:9" ht="12.75" customHeight="1" x14ac:dyDescent="0.2">
      <c r="A63" s="47"/>
      <c r="B63" s="47" t="s">
        <v>431</v>
      </c>
      <c r="C63" s="47"/>
      <c r="D63" s="47"/>
      <c r="E63" s="110"/>
      <c r="F63" s="110"/>
      <c r="G63" s="110"/>
      <c r="H63" s="110"/>
      <c r="I63" s="110"/>
    </row>
    <row r="64" spans="1:9" ht="12.75" customHeight="1" x14ac:dyDescent="0.2">
      <c r="A64" s="47"/>
      <c r="B64" s="47" t="s">
        <v>432</v>
      </c>
      <c r="C64" s="47"/>
      <c r="D64" s="47"/>
      <c r="E64" s="110"/>
      <c r="F64" s="110"/>
      <c r="G64" s="110"/>
      <c r="H64" s="110"/>
      <c r="I64" s="110"/>
    </row>
    <row r="65" spans="1:9" ht="12.75" customHeight="1" x14ac:dyDescent="0.2">
      <c r="A65" s="47"/>
      <c r="B65" s="47"/>
      <c r="C65" s="47"/>
      <c r="D65" s="47"/>
      <c r="E65" s="110"/>
      <c r="F65" s="110"/>
      <c r="G65" s="110"/>
      <c r="H65" s="110"/>
      <c r="I65" s="110"/>
    </row>
    <row r="66" spans="1:9" ht="12.75" customHeight="1" x14ac:dyDescent="0.2">
      <c r="A66" s="47"/>
      <c r="B66" s="47"/>
      <c r="C66" s="47"/>
      <c r="D66" s="47"/>
      <c r="E66" s="110"/>
      <c r="F66" s="110"/>
      <c r="G66" s="110"/>
      <c r="H66" s="110"/>
      <c r="I66" s="110"/>
    </row>
    <row r="67" spans="1:9" ht="12.75" customHeight="1" x14ac:dyDescent="0.2">
      <c r="A67" s="47"/>
      <c r="B67" s="47"/>
      <c r="C67" s="47"/>
      <c r="D67" s="47"/>
      <c r="E67" s="110"/>
      <c r="F67" s="110"/>
      <c r="G67" s="110"/>
      <c r="H67" s="110"/>
      <c r="I67" s="110"/>
    </row>
    <row r="68" spans="1:9" ht="12.75" customHeight="1" x14ac:dyDescent="0.2">
      <c r="A68" s="47"/>
      <c r="B68" s="47"/>
      <c r="C68" s="47"/>
      <c r="D68" s="47"/>
      <c r="E68" s="110"/>
      <c r="F68" s="110"/>
      <c r="G68" s="110"/>
      <c r="H68" s="110"/>
      <c r="I68" s="110"/>
    </row>
    <row r="69" spans="1:9" ht="12.75" customHeight="1" x14ac:dyDescent="0.2">
      <c r="A69" s="47"/>
      <c r="B69" s="47"/>
      <c r="C69" s="47"/>
      <c r="D69" s="47"/>
      <c r="E69" s="110"/>
      <c r="F69" s="110"/>
      <c r="G69" s="110"/>
      <c r="H69" s="110"/>
      <c r="I69" s="110"/>
    </row>
    <row r="70" spans="1:9" ht="12.75" customHeight="1" x14ac:dyDescent="0.2">
      <c r="A70" s="47"/>
      <c r="B70" s="47"/>
      <c r="C70" s="47"/>
      <c r="D70" s="47"/>
      <c r="E70" s="110"/>
      <c r="F70" s="110"/>
      <c r="G70" s="110"/>
      <c r="H70" s="110"/>
      <c r="I70" s="110"/>
    </row>
    <row r="71" spans="1:9" ht="12.75" customHeight="1" x14ac:dyDescent="0.2">
      <c r="A71" s="47"/>
      <c r="B71" s="47"/>
      <c r="C71" s="47"/>
      <c r="D71" s="47"/>
      <c r="E71" s="110"/>
      <c r="F71" s="110"/>
      <c r="G71" s="110"/>
      <c r="H71" s="110"/>
      <c r="I71" s="110"/>
    </row>
    <row r="72" spans="1:9" ht="12.75" customHeight="1" x14ac:dyDescent="0.2">
      <c r="A72" s="47"/>
      <c r="B72" s="47"/>
      <c r="C72" s="47"/>
      <c r="D72" s="47"/>
      <c r="E72" s="110"/>
      <c r="F72" s="110"/>
      <c r="G72" s="110"/>
      <c r="H72" s="110"/>
      <c r="I72" s="110"/>
    </row>
    <row r="73" spans="1:9" ht="12.75" customHeight="1" x14ac:dyDescent="0.2">
      <c r="A73" s="47"/>
      <c r="B73" s="47"/>
      <c r="C73" s="47"/>
      <c r="D73" s="47"/>
      <c r="E73" s="110"/>
      <c r="F73" s="110"/>
      <c r="G73" s="110"/>
      <c r="H73" s="110"/>
      <c r="I73" s="110"/>
    </row>
    <row r="74" spans="1:9" ht="12.75" customHeight="1" x14ac:dyDescent="0.2">
      <c r="A74" s="47"/>
      <c r="B74" s="47"/>
      <c r="C74" s="47"/>
      <c r="D74" s="47"/>
      <c r="E74" s="110"/>
      <c r="F74" s="110"/>
      <c r="G74" s="110"/>
      <c r="H74" s="110"/>
      <c r="I74" s="110"/>
    </row>
    <row r="75" spans="1:9" ht="12.75" customHeight="1" x14ac:dyDescent="0.2">
      <c r="A75" s="47"/>
      <c r="B75" s="47"/>
      <c r="C75" s="47"/>
      <c r="D75" s="47"/>
      <c r="E75" s="110"/>
      <c r="F75" s="110"/>
      <c r="G75" s="110"/>
      <c r="H75" s="110"/>
      <c r="I75" s="110"/>
    </row>
    <row r="76" spans="1:9" ht="12.75" customHeight="1" x14ac:dyDescent="0.2">
      <c r="A76" s="47"/>
      <c r="B76" s="47"/>
      <c r="C76" s="47"/>
      <c r="D76" s="47"/>
      <c r="E76" s="110"/>
      <c r="F76" s="110"/>
      <c r="G76" s="110"/>
      <c r="H76" s="110"/>
      <c r="I76" s="110"/>
    </row>
    <row r="77" spans="1:9" ht="12.75" customHeight="1" x14ac:dyDescent="0.2">
      <c r="A77" s="47"/>
      <c r="B77" s="47"/>
      <c r="C77" s="47"/>
      <c r="D77" s="47"/>
      <c r="E77" s="110"/>
      <c r="F77" s="110"/>
      <c r="G77" s="110"/>
      <c r="H77" s="110"/>
      <c r="I77" s="110"/>
    </row>
    <row r="78" spans="1:9" ht="12.75" customHeight="1" x14ac:dyDescent="0.2">
      <c r="A78" s="47"/>
      <c r="B78" s="47"/>
      <c r="C78" s="47"/>
      <c r="D78" s="47"/>
      <c r="E78" s="110"/>
      <c r="F78" s="110"/>
      <c r="G78" s="110"/>
      <c r="H78" s="110"/>
      <c r="I78" s="110"/>
    </row>
    <row r="79" spans="1:9" ht="12.75" customHeight="1" x14ac:dyDescent="0.2">
      <c r="A79" s="47"/>
      <c r="B79" s="47"/>
      <c r="C79" s="47"/>
      <c r="D79" s="47"/>
      <c r="E79" s="110"/>
      <c r="F79" s="110"/>
      <c r="G79" s="110"/>
      <c r="H79" s="110"/>
      <c r="I79" s="110"/>
    </row>
    <row r="80" spans="1:9" ht="12.75" customHeight="1" x14ac:dyDescent="0.2">
      <c r="D80" t="s">
        <v>309</v>
      </c>
      <c r="E80" s="140">
        <f>SUM(E60:E79)</f>
        <v>0</v>
      </c>
      <c r="F80" s="140">
        <f>SUM(F60:F79)</f>
        <v>0</v>
      </c>
      <c r="G80" s="140">
        <f>SUM(G60:G79)</f>
        <v>0</v>
      </c>
      <c r="H80" s="140">
        <f>SUM(H60:H79)</f>
        <v>0</v>
      </c>
      <c r="I80" s="140">
        <f>SUM(I60:I79)</f>
        <v>0</v>
      </c>
    </row>
    <row r="81" spans="1:9" ht="12.75" customHeight="1" x14ac:dyDescent="0.2">
      <c r="E81" s="29"/>
      <c r="F81" s="29"/>
      <c r="G81" s="29"/>
      <c r="H81" s="29"/>
      <c r="I81" s="29"/>
    </row>
    <row r="82" spans="1:9" ht="12.75" customHeight="1" x14ac:dyDescent="0.2">
      <c r="A82" t="s">
        <v>433</v>
      </c>
      <c r="E82" s="48"/>
      <c r="F82" s="48"/>
      <c r="G82" s="48"/>
      <c r="H82" s="48"/>
      <c r="I82" s="48"/>
    </row>
    <row r="83" spans="1:9" ht="12.75" customHeight="1" x14ac:dyDescent="0.2">
      <c r="A83" s="47"/>
      <c r="B83" t="s">
        <v>434</v>
      </c>
      <c r="E83" s="110"/>
      <c r="F83" s="110"/>
      <c r="G83" s="110"/>
      <c r="H83" s="110"/>
      <c r="I83" s="110"/>
    </row>
    <row r="84" spans="1:9" ht="12.75" customHeight="1" x14ac:dyDescent="0.2">
      <c r="A84" s="47"/>
      <c r="B84" s="47" t="s">
        <v>435</v>
      </c>
      <c r="C84" s="47"/>
      <c r="D84" s="47"/>
      <c r="E84" s="110"/>
      <c r="F84" s="110"/>
      <c r="G84" s="110"/>
      <c r="H84" s="110"/>
      <c r="I84" s="110"/>
    </row>
    <row r="85" spans="1:9" ht="12.75" customHeight="1" x14ac:dyDescent="0.2">
      <c r="A85" s="47"/>
      <c r="B85" s="47" t="s">
        <v>436</v>
      </c>
      <c r="C85" s="47"/>
      <c r="D85" s="47"/>
      <c r="E85" s="110"/>
      <c r="F85" s="110"/>
      <c r="G85" s="110"/>
      <c r="H85" s="110"/>
      <c r="I85" s="110"/>
    </row>
    <row r="86" spans="1:9" ht="12.75" customHeight="1" x14ac:dyDescent="0.2">
      <c r="A86" s="47"/>
      <c r="B86" s="47" t="s">
        <v>437</v>
      </c>
      <c r="C86" s="47"/>
      <c r="D86" s="47"/>
      <c r="E86" s="110"/>
      <c r="F86" s="110"/>
      <c r="G86" s="110"/>
      <c r="H86" s="110"/>
      <c r="I86" s="110"/>
    </row>
    <row r="87" spans="1:9" ht="12.75" customHeight="1" x14ac:dyDescent="0.2">
      <c r="A87" s="47"/>
      <c r="B87" s="47" t="s">
        <v>422</v>
      </c>
      <c r="C87" s="47"/>
      <c r="D87" s="47"/>
      <c r="E87" s="110"/>
      <c r="F87" s="110"/>
      <c r="G87" s="110"/>
      <c r="H87" s="110"/>
      <c r="I87" s="110"/>
    </row>
    <row r="88" spans="1:9" ht="12.75" customHeight="1" x14ac:dyDescent="0.2">
      <c r="A88" s="47"/>
      <c r="B88" s="47"/>
      <c r="C88" s="47"/>
      <c r="D88" s="47"/>
      <c r="E88" s="110"/>
      <c r="F88" s="110"/>
      <c r="G88" s="110"/>
      <c r="H88" s="110"/>
      <c r="I88" s="110"/>
    </row>
    <row r="89" spans="1:9" ht="12.75" customHeight="1" x14ac:dyDescent="0.2">
      <c r="A89" s="47"/>
      <c r="B89" s="47"/>
      <c r="C89" s="47"/>
      <c r="D89" s="47"/>
      <c r="E89" s="110"/>
      <c r="F89" s="110"/>
      <c r="G89" s="110"/>
      <c r="H89" s="110"/>
      <c r="I89" s="110"/>
    </row>
    <row r="90" spans="1:9" ht="12.75" customHeight="1" x14ac:dyDescent="0.2">
      <c r="A90" s="47"/>
      <c r="B90" s="47"/>
      <c r="C90" s="47"/>
      <c r="D90" s="47"/>
      <c r="E90" s="110"/>
      <c r="F90" s="110"/>
      <c r="G90" s="110"/>
      <c r="H90" s="110"/>
      <c r="I90" s="110"/>
    </row>
    <row r="91" spans="1:9" ht="12.75" customHeight="1" x14ac:dyDescent="0.2">
      <c r="A91" s="47"/>
      <c r="B91" s="47"/>
      <c r="C91" s="47"/>
      <c r="D91" s="47"/>
      <c r="E91" s="110"/>
      <c r="F91" s="110"/>
      <c r="G91" s="110"/>
      <c r="H91" s="110"/>
      <c r="I91" s="110"/>
    </row>
    <row r="92" spans="1:9" ht="12.75" customHeight="1" x14ac:dyDescent="0.2">
      <c r="A92" s="47"/>
      <c r="B92" s="47"/>
      <c r="C92" s="47"/>
      <c r="D92" s="47"/>
      <c r="E92" s="110"/>
      <c r="F92" s="110"/>
      <c r="G92" s="110"/>
      <c r="H92" s="110"/>
      <c r="I92" s="110"/>
    </row>
    <row r="93" spans="1:9" ht="12.75" customHeight="1" x14ac:dyDescent="0.2">
      <c r="A93" s="47"/>
      <c r="B93" s="47"/>
      <c r="C93" s="47"/>
      <c r="D93" s="47"/>
      <c r="E93" s="110"/>
      <c r="F93" s="110"/>
      <c r="G93" s="110"/>
      <c r="H93" s="110"/>
      <c r="I93" s="110"/>
    </row>
    <row r="94" spans="1:9" ht="12.75" customHeight="1" x14ac:dyDescent="0.2">
      <c r="A94" s="47"/>
      <c r="B94" s="47"/>
      <c r="C94" s="47"/>
      <c r="D94" s="47"/>
      <c r="E94" s="110"/>
      <c r="F94" s="110"/>
      <c r="G94" s="110"/>
      <c r="H94" s="110"/>
      <c r="I94" s="110"/>
    </row>
    <row r="95" spans="1:9" ht="12.75" customHeight="1" x14ac:dyDescent="0.2">
      <c r="A95" s="47"/>
      <c r="B95" s="47"/>
      <c r="C95" s="47"/>
      <c r="D95" s="47"/>
      <c r="E95" s="110"/>
      <c r="F95" s="110"/>
      <c r="G95" s="110"/>
      <c r="H95" s="110"/>
      <c r="I95" s="110"/>
    </row>
    <row r="96" spans="1:9" ht="12.75" customHeight="1" x14ac:dyDescent="0.2">
      <c r="A96" s="47"/>
      <c r="B96" s="47"/>
      <c r="C96" s="47"/>
      <c r="D96" s="47"/>
      <c r="E96" s="110"/>
      <c r="F96" s="110"/>
      <c r="G96" s="110"/>
      <c r="H96" s="110"/>
      <c r="I96" s="110"/>
    </row>
    <row r="97" spans="1:9" ht="12.75" customHeight="1" x14ac:dyDescent="0.2">
      <c r="A97" s="47"/>
      <c r="B97" s="47"/>
      <c r="C97" s="47"/>
      <c r="D97" s="47"/>
      <c r="E97" s="110"/>
      <c r="F97" s="110"/>
      <c r="G97" s="110"/>
      <c r="H97" s="110"/>
      <c r="I97" s="110"/>
    </row>
    <row r="98" spans="1:9" ht="12.75" customHeight="1" x14ac:dyDescent="0.2">
      <c r="A98" s="47"/>
      <c r="B98" s="47"/>
      <c r="C98" s="47"/>
      <c r="D98" s="47"/>
      <c r="E98" s="110"/>
      <c r="F98" s="110"/>
      <c r="G98" s="110"/>
      <c r="H98" s="110"/>
      <c r="I98" s="110"/>
    </row>
    <row r="99" spans="1:9" ht="12.75" customHeight="1" x14ac:dyDescent="0.2">
      <c r="A99" s="47"/>
      <c r="B99" s="47"/>
      <c r="C99" s="47"/>
      <c r="D99" s="47"/>
      <c r="E99" s="110"/>
      <c r="F99" s="110"/>
      <c r="G99" s="110"/>
      <c r="H99" s="110"/>
      <c r="I99" s="110"/>
    </row>
    <row r="100" spans="1:9" ht="12.75" customHeight="1" x14ac:dyDescent="0.2">
      <c r="A100" s="47"/>
      <c r="B100" s="47"/>
      <c r="C100" s="47"/>
      <c r="D100" s="47"/>
      <c r="E100" s="110"/>
      <c r="F100" s="110"/>
      <c r="G100" s="110"/>
      <c r="H100" s="110"/>
      <c r="I100" s="110"/>
    </row>
    <row r="101" spans="1:9" ht="12.75" customHeight="1" x14ac:dyDescent="0.2">
      <c r="A101" s="47"/>
      <c r="B101" s="47"/>
      <c r="C101" s="47"/>
      <c r="D101" s="47"/>
      <c r="E101" s="110"/>
      <c r="F101" s="110"/>
      <c r="G101" s="110"/>
      <c r="H101" s="110"/>
      <c r="I101" s="110"/>
    </row>
    <row r="102" spans="1:9" ht="12.75" customHeight="1" x14ac:dyDescent="0.2">
      <c r="A102" s="47"/>
      <c r="B102" s="47"/>
      <c r="C102" s="47"/>
      <c r="D102" s="47"/>
      <c r="E102" s="110"/>
      <c r="F102" s="110"/>
      <c r="G102" s="110"/>
      <c r="H102" s="110"/>
      <c r="I102" s="110"/>
    </row>
    <row r="103" spans="1:9" ht="12.75" customHeight="1" x14ac:dyDescent="0.2">
      <c r="D103" t="s">
        <v>309</v>
      </c>
      <c r="E103" s="140">
        <f>SUM(E82:E102)</f>
        <v>0</v>
      </c>
      <c r="F103" s="140">
        <f>SUM(F82:F102)</f>
        <v>0</v>
      </c>
      <c r="G103" s="140">
        <f>SUM(G82:G102)</f>
        <v>0</v>
      </c>
      <c r="H103" s="140">
        <f>SUM(H82:H102)</f>
        <v>0</v>
      </c>
      <c r="I103" s="140">
        <f>SUM(I82:I102)</f>
        <v>0</v>
      </c>
    </row>
    <row r="104" spans="1:9" ht="12.75" customHeight="1" x14ac:dyDescent="0.2">
      <c r="E104" s="101"/>
      <c r="F104" s="101"/>
      <c r="G104" s="101"/>
      <c r="H104" s="101"/>
      <c r="I104" s="101"/>
    </row>
    <row r="105" spans="1:9" ht="12.75" customHeight="1" x14ac:dyDescent="0.2">
      <c r="E105" s="29"/>
      <c r="G105" s="29"/>
      <c r="H105" s="29"/>
      <c r="I105" s="29"/>
    </row>
    <row r="106" spans="1:9" ht="12.75" customHeight="1" x14ac:dyDescent="0.2">
      <c r="E106" s="29"/>
      <c r="F106" s="102" t="s">
        <v>438</v>
      </c>
      <c r="G106" s="29"/>
      <c r="H106" s="29"/>
      <c r="I106" s="29"/>
    </row>
    <row r="107" spans="1:9" ht="12.75" customHeight="1" x14ac:dyDescent="0.2">
      <c r="E107" s="29"/>
      <c r="F107" s="29"/>
      <c r="G107" s="29"/>
      <c r="H107" s="29"/>
      <c r="I107" s="29"/>
    </row>
    <row r="108" spans="1:9" ht="12.75" customHeight="1" x14ac:dyDescent="0.2">
      <c r="A108" t="s">
        <v>439</v>
      </c>
      <c r="E108" s="48"/>
      <c r="F108" s="48"/>
      <c r="G108" s="48"/>
      <c r="H108" s="48"/>
      <c r="I108" s="48"/>
    </row>
    <row r="109" spans="1:9" ht="12.75" customHeight="1" x14ac:dyDescent="0.2">
      <c r="A109" s="47"/>
      <c r="B109" s="47" t="s">
        <v>440</v>
      </c>
      <c r="C109" s="47"/>
      <c r="D109" s="47"/>
      <c r="E109" s="110"/>
      <c r="F109" s="110"/>
      <c r="G109" s="110"/>
      <c r="H109" s="110"/>
      <c r="I109" s="110"/>
    </row>
    <row r="110" spans="1:9" ht="12.75" customHeight="1" x14ac:dyDescent="0.2">
      <c r="A110" s="47"/>
      <c r="B110" s="47" t="s">
        <v>441</v>
      </c>
      <c r="C110" s="47"/>
      <c r="D110" s="47"/>
      <c r="E110" s="110"/>
      <c r="F110" s="110"/>
      <c r="G110" s="110"/>
      <c r="H110" s="110"/>
      <c r="I110" s="110"/>
    </row>
    <row r="111" spans="1:9" ht="12.75" customHeight="1" x14ac:dyDescent="0.2">
      <c r="A111" s="47"/>
      <c r="B111" s="47" t="s">
        <v>442</v>
      </c>
      <c r="C111" s="47"/>
      <c r="D111" s="47"/>
      <c r="E111" s="110"/>
      <c r="F111" s="110"/>
      <c r="G111" s="110"/>
      <c r="H111" s="110"/>
      <c r="I111" s="110"/>
    </row>
    <row r="112" spans="1:9" ht="12.75" customHeight="1" x14ac:dyDescent="0.2">
      <c r="A112" s="47"/>
      <c r="B112" s="47" t="s">
        <v>443</v>
      </c>
      <c r="C112" s="47"/>
      <c r="D112" s="47"/>
      <c r="E112" s="110"/>
      <c r="F112" s="110"/>
      <c r="G112" s="110"/>
      <c r="H112" s="110"/>
      <c r="I112" s="110"/>
    </row>
    <row r="113" spans="1:9" ht="12.75" customHeight="1" x14ac:dyDescent="0.2">
      <c r="A113" s="47"/>
      <c r="B113" s="47" t="s">
        <v>444</v>
      </c>
      <c r="C113" s="47"/>
      <c r="D113" s="47"/>
      <c r="E113" s="110"/>
      <c r="F113" s="110"/>
      <c r="G113" s="110"/>
      <c r="H113" s="110"/>
      <c r="I113" s="110"/>
    </row>
    <row r="114" spans="1:9" ht="12.75" customHeight="1" x14ac:dyDescent="0.2">
      <c r="A114" s="47"/>
      <c r="B114" s="47"/>
      <c r="C114" s="47"/>
      <c r="D114" s="47"/>
      <c r="E114" s="110"/>
      <c r="F114" s="110"/>
      <c r="G114" s="110"/>
      <c r="H114" s="110"/>
      <c r="I114" s="110"/>
    </row>
    <row r="115" spans="1:9" ht="12.75" customHeight="1" x14ac:dyDescent="0.2">
      <c r="A115" s="47"/>
      <c r="B115" s="47"/>
      <c r="C115" s="47"/>
      <c r="D115" s="47"/>
      <c r="E115" s="110"/>
      <c r="F115" s="110"/>
      <c r="G115" s="110"/>
      <c r="H115" s="110"/>
      <c r="I115" s="110"/>
    </row>
    <row r="116" spans="1:9" ht="12.75" customHeight="1" x14ac:dyDescent="0.2">
      <c r="A116" s="47"/>
      <c r="B116" s="47"/>
      <c r="C116" s="47"/>
      <c r="D116" s="47"/>
      <c r="E116" s="110"/>
      <c r="F116" s="110"/>
      <c r="G116" s="110"/>
      <c r="H116" s="110"/>
      <c r="I116" s="110"/>
    </row>
    <row r="117" spans="1:9" ht="12.75" customHeight="1" x14ac:dyDescent="0.2">
      <c r="A117" s="47"/>
      <c r="B117" s="47"/>
      <c r="C117" s="47"/>
      <c r="D117" s="47"/>
      <c r="E117" s="110"/>
      <c r="F117" s="110"/>
      <c r="G117" s="110"/>
      <c r="H117" s="110"/>
      <c r="I117" s="110"/>
    </row>
    <row r="118" spans="1:9" ht="12.75" customHeight="1" x14ac:dyDescent="0.2">
      <c r="A118" s="47"/>
      <c r="B118" s="47"/>
      <c r="C118" s="47"/>
      <c r="D118" s="47"/>
      <c r="E118" s="110"/>
      <c r="F118" s="110"/>
      <c r="G118" s="110"/>
      <c r="H118" s="110"/>
      <c r="I118" s="110"/>
    </row>
    <row r="119" spans="1:9" ht="12.75" customHeight="1" x14ac:dyDescent="0.2">
      <c r="A119" s="47"/>
      <c r="B119" s="47"/>
      <c r="C119" s="47"/>
      <c r="D119" s="47"/>
      <c r="E119" s="110"/>
      <c r="F119" s="110"/>
      <c r="G119" s="110"/>
      <c r="H119" s="110"/>
      <c r="I119" s="110"/>
    </row>
    <row r="120" spans="1:9" ht="12.75" customHeight="1" x14ac:dyDescent="0.2">
      <c r="A120" s="47"/>
      <c r="B120" s="47"/>
      <c r="C120" s="47"/>
      <c r="D120" s="47"/>
      <c r="E120" s="110"/>
      <c r="F120" s="110"/>
      <c r="G120" s="110"/>
      <c r="H120" s="110"/>
      <c r="I120" s="110"/>
    </row>
    <row r="121" spans="1:9" ht="12.75" customHeight="1" x14ac:dyDescent="0.2">
      <c r="A121" s="47"/>
      <c r="B121" s="47"/>
      <c r="C121" s="47"/>
      <c r="D121" s="47"/>
      <c r="E121" s="110"/>
      <c r="F121" s="110"/>
      <c r="G121" s="110"/>
      <c r="H121" s="110"/>
      <c r="I121" s="110"/>
    </row>
    <row r="122" spans="1:9" ht="12.75" customHeight="1" x14ac:dyDescent="0.2">
      <c r="A122" s="47"/>
      <c r="B122" s="47"/>
      <c r="C122" s="47"/>
      <c r="D122" s="47"/>
      <c r="E122" s="110"/>
      <c r="F122" s="110"/>
      <c r="G122" s="110"/>
      <c r="H122" s="110"/>
      <c r="I122" s="110"/>
    </row>
    <row r="123" spans="1:9" ht="12.75" customHeight="1" x14ac:dyDescent="0.2">
      <c r="A123" s="47"/>
      <c r="B123" s="47"/>
      <c r="C123" s="47"/>
      <c r="D123" s="47"/>
      <c r="E123" s="110"/>
      <c r="F123" s="110"/>
      <c r="G123" s="110"/>
      <c r="H123" s="110"/>
      <c r="I123" s="110"/>
    </row>
    <row r="124" spans="1:9" ht="12.75" customHeight="1" x14ac:dyDescent="0.2">
      <c r="A124" s="47"/>
      <c r="B124" s="47"/>
      <c r="C124" s="47"/>
      <c r="D124" s="47"/>
      <c r="E124" s="110"/>
      <c r="F124" s="110"/>
      <c r="G124" s="110"/>
      <c r="H124" s="110"/>
      <c r="I124" s="110"/>
    </row>
    <row r="125" spans="1:9" ht="12.75" customHeight="1" x14ac:dyDescent="0.2">
      <c r="A125" s="47"/>
      <c r="B125" s="47"/>
      <c r="C125" s="47"/>
      <c r="D125" s="47"/>
      <c r="E125" s="110"/>
      <c r="F125" s="110"/>
      <c r="G125" s="110"/>
      <c r="H125" s="110"/>
      <c r="I125" s="110"/>
    </row>
    <row r="126" spans="1:9" ht="12.75" customHeight="1" x14ac:dyDescent="0.2">
      <c r="A126" s="47"/>
      <c r="B126" s="47"/>
      <c r="C126" s="47"/>
      <c r="D126" s="47"/>
      <c r="E126" s="110"/>
      <c r="F126" s="110"/>
      <c r="G126" s="110"/>
      <c r="H126" s="110"/>
      <c r="I126" s="110"/>
    </row>
    <row r="127" spans="1:9" ht="12.75" customHeight="1" x14ac:dyDescent="0.2">
      <c r="A127" s="47"/>
      <c r="B127" s="47"/>
      <c r="C127" s="47"/>
      <c r="D127" s="47"/>
      <c r="E127" s="110"/>
      <c r="F127" s="110"/>
      <c r="G127" s="110"/>
      <c r="H127" s="110"/>
      <c r="I127" s="110"/>
    </row>
    <row r="128" spans="1:9" ht="12.75" customHeight="1" x14ac:dyDescent="0.2">
      <c r="D128" t="s">
        <v>309</v>
      </c>
      <c r="E128" s="140">
        <f>SUM(E108:E127)</f>
        <v>0</v>
      </c>
      <c r="F128" s="140">
        <f>SUM(F108:F127)</f>
        <v>0</v>
      </c>
      <c r="G128" s="140">
        <f>SUM(G108:G127)</f>
        <v>0</v>
      </c>
      <c r="H128" s="140">
        <f>SUM(H108:H127)</f>
        <v>0</v>
      </c>
      <c r="I128" s="140">
        <f>SUM(I108:I127)</f>
        <v>0</v>
      </c>
    </row>
    <row r="129" spans="1:9" ht="12.75" customHeight="1" x14ac:dyDescent="0.2">
      <c r="E129" s="101"/>
      <c r="F129" s="101"/>
      <c r="G129" s="101"/>
      <c r="H129" s="101"/>
      <c r="I129" s="101"/>
    </row>
    <row r="130" spans="1:9" ht="12.75" customHeight="1" x14ac:dyDescent="0.2">
      <c r="E130" s="29"/>
      <c r="F130" s="29"/>
      <c r="G130" s="29"/>
      <c r="H130" s="29"/>
      <c r="I130" s="29"/>
    </row>
    <row r="131" spans="1:9" ht="12.75" customHeight="1" x14ac:dyDescent="0.2">
      <c r="A131" t="s">
        <v>445</v>
      </c>
      <c r="E131" s="48"/>
      <c r="F131" s="48"/>
      <c r="G131" s="48"/>
      <c r="H131" s="48"/>
      <c r="I131" s="48"/>
    </row>
    <row r="132" spans="1:9" ht="12.75" customHeight="1" x14ac:dyDescent="0.2">
      <c r="A132" s="47"/>
      <c r="B132" t="s">
        <v>446</v>
      </c>
      <c r="E132" s="110"/>
      <c r="F132" s="110"/>
      <c r="G132" s="110"/>
      <c r="H132" s="110"/>
      <c r="I132" s="110"/>
    </row>
    <row r="133" spans="1:9" ht="12.75" customHeight="1" x14ac:dyDescent="0.2">
      <c r="A133" s="47"/>
      <c r="B133" t="s">
        <v>447</v>
      </c>
      <c r="E133" s="110"/>
      <c r="F133" s="110"/>
      <c r="G133" s="110"/>
      <c r="H133" s="110"/>
      <c r="I133" s="110"/>
    </row>
    <row r="134" spans="1:9" ht="12.75" customHeight="1" x14ac:dyDescent="0.2">
      <c r="A134" s="47"/>
      <c r="B134" s="47" t="s">
        <v>421</v>
      </c>
      <c r="C134" s="47"/>
      <c r="D134" s="47"/>
      <c r="E134" s="110"/>
      <c r="F134" s="110"/>
      <c r="G134" s="110"/>
      <c r="H134" s="110"/>
      <c r="I134" s="110"/>
    </row>
    <row r="135" spans="1:9" ht="12.75" customHeight="1" x14ac:dyDescent="0.2">
      <c r="A135" s="47"/>
      <c r="B135" s="47" t="s">
        <v>422</v>
      </c>
      <c r="C135" s="47"/>
      <c r="D135" s="47"/>
      <c r="E135" s="110"/>
      <c r="F135" s="110"/>
      <c r="G135" s="110"/>
      <c r="H135" s="110"/>
      <c r="I135" s="110"/>
    </row>
    <row r="136" spans="1:9" ht="12.75" customHeight="1" x14ac:dyDescent="0.2">
      <c r="A136" s="47"/>
      <c r="B136" s="47" t="s">
        <v>423</v>
      </c>
      <c r="C136" s="47"/>
      <c r="D136" s="47"/>
      <c r="E136" s="110"/>
      <c r="F136" s="110"/>
      <c r="G136" s="110"/>
      <c r="H136" s="110"/>
      <c r="I136" s="110"/>
    </row>
    <row r="137" spans="1:9" ht="12.75" customHeight="1" x14ac:dyDescent="0.2">
      <c r="A137" s="47"/>
      <c r="B137" s="47" t="s">
        <v>316</v>
      </c>
      <c r="C137" s="47"/>
      <c r="D137" s="47"/>
      <c r="E137" s="110"/>
      <c r="F137" s="110"/>
      <c r="G137" s="110"/>
      <c r="H137" s="110"/>
      <c r="I137" s="110"/>
    </row>
    <row r="138" spans="1:9" ht="12.75" customHeight="1" x14ac:dyDescent="0.2">
      <c r="A138" s="47"/>
      <c r="B138" s="47"/>
      <c r="C138" s="47"/>
      <c r="D138" s="47"/>
      <c r="E138" s="110"/>
      <c r="F138" s="110"/>
      <c r="G138" s="110"/>
      <c r="H138" s="110"/>
      <c r="I138" s="110"/>
    </row>
    <row r="139" spans="1:9" ht="12.75" customHeight="1" x14ac:dyDescent="0.2">
      <c r="A139" s="47"/>
      <c r="B139" s="47"/>
      <c r="C139" s="47"/>
      <c r="D139" s="47"/>
      <c r="E139" s="110"/>
      <c r="F139" s="110"/>
      <c r="G139" s="110"/>
      <c r="H139" s="110"/>
      <c r="I139" s="110"/>
    </row>
    <row r="140" spans="1:9" ht="12.75" customHeight="1" x14ac:dyDescent="0.2">
      <c r="A140" s="47"/>
      <c r="B140" s="47"/>
      <c r="C140" s="47"/>
      <c r="D140" s="47"/>
      <c r="E140" s="110"/>
      <c r="F140" s="110"/>
      <c r="G140" s="110"/>
      <c r="H140" s="110"/>
      <c r="I140" s="110"/>
    </row>
    <row r="141" spans="1:9" ht="12.75" customHeight="1" x14ac:dyDescent="0.2">
      <c r="A141" s="47"/>
      <c r="B141" s="47"/>
      <c r="C141" s="47"/>
      <c r="D141" s="47"/>
      <c r="E141" s="110"/>
      <c r="F141" s="110"/>
      <c r="G141" s="110"/>
      <c r="H141" s="110"/>
      <c r="I141" s="110"/>
    </row>
    <row r="142" spans="1:9" ht="12.75" customHeight="1" x14ac:dyDescent="0.2">
      <c r="A142" s="47"/>
      <c r="B142" s="47"/>
      <c r="C142" s="47"/>
      <c r="D142" s="47"/>
      <c r="E142" s="110"/>
      <c r="F142" s="110"/>
      <c r="G142" s="110"/>
      <c r="H142" s="110"/>
      <c r="I142" s="110"/>
    </row>
    <row r="143" spans="1:9" ht="12.75" customHeight="1" x14ac:dyDescent="0.2">
      <c r="A143" s="47"/>
      <c r="B143" s="47"/>
      <c r="C143" s="47"/>
      <c r="D143" s="47"/>
      <c r="E143" s="110"/>
      <c r="F143" s="110"/>
      <c r="G143" s="110"/>
      <c r="H143" s="110"/>
      <c r="I143" s="110"/>
    </row>
    <row r="144" spans="1:9" ht="12.75" customHeight="1" x14ac:dyDescent="0.2">
      <c r="A144" s="47"/>
      <c r="B144" s="47"/>
      <c r="C144" s="47"/>
      <c r="D144" s="47"/>
      <c r="E144" s="110"/>
      <c r="F144" s="110"/>
      <c r="G144" s="110"/>
      <c r="H144" s="110"/>
      <c r="I144" s="110"/>
    </row>
    <row r="145" spans="1:9" ht="12.75" customHeight="1" x14ac:dyDescent="0.2">
      <c r="A145" s="47"/>
      <c r="B145" s="47"/>
      <c r="C145" s="47"/>
      <c r="D145" s="47"/>
      <c r="E145" s="110"/>
      <c r="F145" s="110"/>
      <c r="G145" s="110"/>
      <c r="H145" s="110"/>
      <c r="I145" s="110"/>
    </row>
    <row r="146" spans="1:9" ht="12.75" customHeight="1" x14ac:dyDescent="0.2">
      <c r="A146" s="47"/>
      <c r="B146" s="47"/>
      <c r="C146" s="47"/>
      <c r="D146" s="47"/>
      <c r="E146" s="110"/>
      <c r="F146" s="110"/>
      <c r="G146" s="110"/>
      <c r="H146" s="110"/>
      <c r="I146" s="110"/>
    </row>
    <row r="147" spans="1:9" ht="12.75" customHeight="1" x14ac:dyDescent="0.2">
      <c r="A147" s="47"/>
      <c r="B147" s="47"/>
      <c r="C147" s="47"/>
      <c r="D147" s="47"/>
      <c r="E147" s="110"/>
      <c r="F147" s="110"/>
      <c r="G147" s="110"/>
      <c r="H147" s="110"/>
      <c r="I147" s="110"/>
    </row>
    <row r="148" spans="1:9" ht="12.75" customHeight="1" x14ac:dyDescent="0.2">
      <c r="A148" s="47"/>
      <c r="B148" s="47"/>
      <c r="C148" s="47"/>
      <c r="D148" s="47"/>
      <c r="E148" s="110"/>
      <c r="F148" s="110"/>
      <c r="G148" s="110"/>
      <c r="H148" s="110"/>
      <c r="I148" s="110"/>
    </row>
    <row r="149" spans="1:9" ht="12.75" customHeight="1" x14ac:dyDescent="0.2">
      <c r="A149" s="47"/>
      <c r="B149" s="47"/>
      <c r="C149" s="47"/>
      <c r="D149" s="47"/>
      <c r="E149" s="110"/>
      <c r="F149" s="110"/>
      <c r="G149" s="110"/>
      <c r="H149" s="110"/>
      <c r="I149" s="110"/>
    </row>
    <row r="150" spans="1:9" ht="12.75" customHeight="1" x14ac:dyDescent="0.2">
      <c r="A150" s="47"/>
      <c r="B150" s="47"/>
      <c r="C150" s="47"/>
      <c r="D150" s="47"/>
      <c r="E150" s="110"/>
      <c r="F150" s="110"/>
      <c r="G150" s="110"/>
      <c r="H150" s="110"/>
      <c r="I150" s="110"/>
    </row>
    <row r="151" spans="1:9" ht="12.75" customHeight="1" x14ac:dyDescent="0.2">
      <c r="D151" t="s">
        <v>309</v>
      </c>
      <c r="E151" s="140">
        <f>SUM(E131:E150)</f>
        <v>0</v>
      </c>
      <c r="F151" s="140">
        <f>SUM(F131:F150)</f>
        <v>0</v>
      </c>
      <c r="G151" s="140">
        <f>SUM(G131:G150)</f>
        <v>0</v>
      </c>
      <c r="H151" s="140">
        <f>SUM(H131:H150)</f>
        <v>0</v>
      </c>
      <c r="I151" s="140">
        <f>SUM(I131:I150)</f>
        <v>0</v>
      </c>
    </row>
    <row r="152" spans="1:9" ht="12.75" customHeight="1" x14ac:dyDescent="0.2">
      <c r="E152" s="29"/>
      <c r="G152" s="29"/>
      <c r="H152" s="29"/>
      <c r="I152" s="29"/>
    </row>
    <row r="153" spans="1:9" ht="12.75" customHeight="1" x14ac:dyDescent="0.2">
      <c r="E153" s="29"/>
      <c r="G153" s="29"/>
      <c r="H153" s="29"/>
      <c r="I153" s="29"/>
    </row>
    <row r="154" spans="1:9" ht="12.75" customHeight="1" x14ac:dyDescent="0.2">
      <c r="E154" s="29"/>
      <c r="F154" s="102" t="s">
        <v>448</v>
      </c>
      <c r="G154" s="29"/>
      <c r="H154" s="29"/>
      <c r="I154" s="29"/>
    </row>
    <row r="155" spans="1:9" ht="12.75" customHeight="1" x14ac:dyDescent="0.2">
      <c r="E155" s="29"/>
      <c r="G155" s="29"/>
      <c r="H155" s="29"/>
      <c r="I155" s="29"/>
    </row>
    <row r="156" spans="1:9" ht="12.75" customHeight="1" x14ac:dyDescent="0.2">
      <c r="A156" t="s">
        <v>449</v>
      </c>
      <c r="E156" s="48"/>
      <c r="F156" s="48"/>
      <c r="G156" s="48"/>
      <c r="H156" s="48"/>
      <c r="I156" s="48"/>
    </row>
    <row r="157" spans="1:9" ht="12.75" customHeight="1" x14ac:dyDescent="0.2">
      <c r="A157" s="47"/>
      <c r="B157" t="s">
        <v>450</v>
      </c>
      <c r="E157" s="110"/>
      <c r="F157" s="110"/>
      <c r="G157" s="110"/>
      <c r="H157" s="110"/>
      <c r="I157" s="110"/>
    </row>
    <row r="158" spans="1:9" ht="12.75" customHeight="1" x14ac:dyDescent="0.2">
      <c r="A158" s="47"/>
      <c r="B158" t="s">
        <v>451</v>
      </c>
      <c r="E158" s="152"/>
      <c r="F158" s="152"/>
      <c r="G158" s="152"/>
      <c r="H158" s="152"/>
      <c r="I158" s="152"/>
    </row>
    <row r="159" spans="1:9" ht="12.75" customHeight="1" x14ac:dyDescent="0.2">
      <c r="A159" s="47"/>
      <c r="C159" t="s">
        <v>452</v>
      </c>
      <c r="E159" s="110"/>
      <c r="F159" s="110"/>
      <c r="G159" s="110"/>
      <c r="H159" s="110"/>
      <c r="I159" s="110"/>
    </row>
    <row r="160" spans="1:9" ht="12.75" customHeight="1" x14ac:dyDescent="0.2">
      <c r="A160" s="47"/>
      <c r="B160" s="47" t="s">
        <v>421</v>
      </c>
      <c r="C160" s="47"/>
      <c r="D160" s="47"/>
      <c r="E160" s="110"/>
      <c r="F160" s="110"/>
      <c r="G160" s="110"/>
      <c r="H160" s="110"/>
      <c r="I160" s="110"/>
    </row>
    <row r="161" spans="1:9" ht="12.75" customHeight="1" x14ac:dyDescent="0.2">
      <c r="A161" s="47"/>
      <c r="B161" s="47" t="s">
        <v>422</v>
      </c>
      <c r="C161" s="47"/>
      <c r="D161" s="47"/>
      <c r="E161" s="110"/>
      <c r="F161" s="110"/>
      <c r="G161" s="110"/>
      <c r="H161" s="110"/>
      <c r="I161" s="110"/>
    </row>
    <row r="162" spans="1:9" ht="12.75" customHeight="1" x14ac:dyDescent="0.2">
      <c r="A162" s="47"/>
      <c r="B162" s="47" t="s">
        <v>423</v>
      </c>
      <c r="C162" s="47"/>
      <c r="D162" s="47"/>
      <c r="E162" s="110"/>
      <c r="F162" s="110"/>
      <c r="G162" s="110"/>
      <c r="H162" s="110"/>
      <c r="I162" s="110"/>
    </row>
    <row r="163" spans="1:9" ht="12.75" customHeight="1" x14ac:dyDescent="0.2">
      <c r="A163" s="47"/>
      <c r="B163" s="47" t="s">
        <v>316</v>
      </c>
      <c r="C163" s="47"/>
      <c r="D163" s="47"/>
      <c r="E163" s="110"/>
      <c r="F163" s="110"/>
      <c r="G163" s="110"/>
      <c r="H163" s="110"/>
      <c r="I163" s="110"/>
    </row>
    <row r="164" spans="1:9" ht="12.75" customHeight="1" x14ac:dyDescent="0.2">
      <c r="A164" s="47"/>
      <c r="B164" s="47"/>
      <c r="C164" s="47"/>
      <c r="D164" s="47"/>
      <c r="E164" s="110"/>
      <c r="F164" s="110"/>
      <c r="G164" s="110"/>
      <c r="H164" s="110"/>
      <c r="I164" s="110"/>
    </row>
    <row r="165" spans="1:9" ht="12.75" customHeight="1" x14ac:dyDescent="0.2">
      <c r="A165" s="47"/>
      <c r="B165" s="47"/>
      <c r="C165" s="47"/>
      <c r="D165" s="47"/>
      <c r="E165" s="110"/>
      <c r="F165" s="110"/>
      <c r="G165" s="110"/>
      <c r="H165" s="110"/>
      <c r="I165" s="110"/>
    </row>
    <row r="166" spans="1:9" ht="12.75" customHeight="1" x14ac:dyDescent="0.2">
      <c r="A166" s="47"/>
      <c r="B166" s="47"/>
      <c r="C166" s="47"/>
      <c r="D166" s="47"/>
      <c r="E166" s="110"/>
      <c r="F166" s="110"/>
      <c r="G166" s="110"/>
      <c r="H166" s="110"/>
      <c r="I166" s="110"/>
    </row>
    <row r="167" spans="1:9" ht="12.75" customHeight="1" x14ac:dyDescent="0.2">
      <c r="A167" s="47"/>
      <c r="B167" s="47"/>
      <c r="C167" s="47"/>
      <c r="D167" s="47"/>
      <c r="E167" s="110"/>
      <c r="F167" s="110"/>
      <c r="G167" s="110"/>
      <c r="H167" s="110"/>
      <c r="I167" s="110"/>
    </row>
    <row r="168" spans="1:9" ht="12.75" customHeight="1" x14ac:dyDescent="0.2">
      <c r="A168" s="47"/>
      <c r="B168" s="47"/>
      <c r="C168" s="47"/>
      <c r="D168" s="47"/>
      <c r="E168" s="110"/>
      <c r="F168" s="110"/>
      <c r="G168" s="110"/>
      <c r="H168" s="110"/>
      <c r="I168" s="110"/>
    </row>
    <row r="169" spans="1:9" ht="12.75" customHeight="1" x14ac:dyDescent="0.2">
      <c r="A169" s="47"/>
      <c r="B169" s="47"/>
      <c r="C169" s="47"/>
      <c r="D169" s="47"/>
      <c r="E169" s="110"/>
      <c r="F169" s="110"/>
      <c r="G169" s="110"/>
      <c r="H169" s="110"/>
      <c r="I169" s="110"/>
    </row>
    <row r="170" spans="1:9" ht="12.75" customHeight="1" x14ac:dyDescent="0.2">
      <c r="A170" s="47"/>
      <c r="B170" s="47"/>
      <c r="C170" s="47"/>
      <c r="D170" s="47"/>
      <c r="E170" s="110"/>
      <c r="F170" s="110"/>
      <c r="G170" s="110"/>
      <c r="H170" s="110"/>
      <c r="I170" s="110"/>
    </row>
    <row r="171" spans="1:9" ht="12.75" customHeight="1" x14ac:dyDescent="0.2">
      <c r="A171" s="47"/>
      <c r="B171" s="47"/>
      <c r="C171" s="47"/>
      <c r="D171" s="47"/>
      <c r="E171" s="110"/>
      <c r="F171" s="110"/>
      <c r="G171" s="110"/>
      <c r="H171" s="110"/>
      <c r="I171" s="110"/>
    </row>
    <row r="172" spans="1:9" ht="12.75" customHeight="1" x14ac:dyDescent="0.2">
      <c r="A172" s="47"/>
      <c r="B172" s="47"/>
      <c r="C172" s="47"/>
      <c r="D172" s="47"/>
      <c r="E172" s="110"/>
      <c r="F172" s="110"/>
      <c r="G172" s="110"/>
      <c r="H172" s="110"/>
      <c r="I172" s="110"/>
    </row>
    <row r="173" spans="1:9" ht="12.75" customHeight="1" x14ac:dyDescent="0.2">
      <c r="A173" s="47"/>
      <c r="B173" s="47"/>
      <c r="C173" s="47"/>
      <c r="D173" s="47"/>
      <c r="E173" s="110"/>
      <c r="F173" s="110"/>
      <c r="G173" s="110"/>
      <c r="H173" s="110"/>
      <c r="I173" s="110"/>
    </row>
    <row r="174" spans="1:9" ht="12.75" customHeight="1" x14ac:dyDescent="0.2">
      <c r="A174" s="47"/>
      <c r="B174" s="47"/>
      <c r="C174" s="47"/>
      <c r="D174" s="47"/>
      <c r="E174" s="110"/>
      <c r="F174" s="110"/>
      <c r="G174" s="110"/>
      <c r="H174" s="110"/>
      <c r="I174" s="110"/>
    </row>
    <row r="175" spans="1:9" ht="12.75" customHeight="1" x14ac:dyDescent="0.2">
      <c r="A175" s="47"/>
      <c r="B175" s="47"/>
      <c r="C175" s="47"/>
      <c r="D175" s="47"/>
      <c r="E175" s="110"/>
      <c r="F175" s="110"/>
      <c r="G175" s="110"/>
      <c r="H175" s="110"/>
      <c r="I175" s="110"/>
    </row>
    <row r="176" spans="1:9" ht="12.75" customHeight="1" x14ac:dyDescent="0.2">
      <c r="A176" s="47"/>
      <c r="B176" s="47"/>
      <c r="C176" s="47"/>
      <c r="D176" s="47"/>
      <c r="E176" s="110"/>
      <c r="F176" s="110"/>
      <c r="G176" s="110"/>
      <c r="H176" s="110"/>
      <c r="I176" s="110"/>
    </row>
    <row r="177" spans="1:9" ht="12.75" customHeight="1" x14ac:dyDescent="0.2">
      <c r="D177" t="s">
        <v>309</v>
      </c>
      <c r="E177" s="140">
        <f>SUM(E156:E176)</f>
        <v>0</v>
      </c>
      <c r="F177" s="140">
        <f>SUM(F156:F176)</f>
        <v>0</v>
      </c>
      <c r="G177" s="140">
        <f>SUM(G156:G176)</f>
        <v>0</v>
      </c>
      <c r="H177" s="140">
        <f>SUM(H156:H176)</f>
        <v>0</v>
      </c>
      <c r="I177" s="140">
        <f>SUM(I156:I176)</f>
        <v>0</v>
      </c>
    </row>
    <row r="178" spans="1:9" ht="12.75" customHeight="1" x14ac:dyDescent="0.2">
      <c r="E178" s="101"/>
      <c r="F178" s="101"/>
      <c r="G178" s="101"/>
      <c r="H178" s="101"/>
      <c r="I178" s="101"/>
    </row>
    <row r="179" spans="1:9" ht="12.75" customHeight="1" x14ac:dyDescent="0.2">
      <c r="A179" t="s">
        <v>453</v>
      </c>
      <c r="E179" s="48"/>
      <c r="F179" s="48"/>
      <c r="G179" s="48"/>
      <c r="H179" s="48"/>
      <c r="I179" s="48"/>
    </row>
    <row r="180" spans="1:9" ht="12.75" customHeight="1" x14ac:dyDescent="0.2">
      <c r="A180" s="47"/>
      <c r="B180" t="s">
        <v>454</v>
      </c>
      <c r="E180" s="110"/>
      <c r="F180" s="110"/>
      <c r="G180" s="110"/>
      <c r="H180" s="110"/>
      <c r="I180" s="110"/>
    </row>
    <row r="181" spans="1:9" ht="12.75" customHeight="1" x14ac:dyDescent="0.2">
      <c r="A181" s="47"/>
      <c r="B181" t="s">
        <v>451</v>
      </c>
      <c r="E181" s="152"/>
      <c r="F181" s="152"/>
      <c r="G181" s="152"/>
      <c r="H181" s="152"/>
      <c r="I181" s="152"/>
    </row>
    <row r="182" spans="1:9" ht="12.75" customHeight="1" x14ac:dyDescent="0.2">
      <c r="A182" s="47"/>
      <c r="C182" t="s">
        <v>452</v>
      </c>
      <c r="E182" s="110"/>
      <c r="F182" s="110"/>
      <c r="G182" s="110"/>
      <c r="H182" s="110"/>
      <c r="I182" s="110"/>
    </row>
    <row r="183" spans="1:9" ht="12.75" customHeight="1" x14ac:dyDescent="0.2">
      <c r="A183" s="47"/>
      <c r="B183" s="47" t="s">
        <v>421</v>
      </c>
      <c r="C183" s="47"/>
      <c r="D183" s="47"/>
      <c r="E183" s="110"/>
      <c r="F183" s="110"/>
      <c r="G183" s="110"/>
      <c r="H183" s="110"/>
      <c r="I183" s="110"/>
    </row>
    <row r="184" spans="1:9" ht="12.75" customHeight="1" x14ac:dyDescent="0.2">
      <c r="A184" s="47"/>
      <c r="B184" s="47" t="s">
        <v>422</v>
      </c>
      <c r="C184" s="47"/>
      <c r="D184" s="47"/>
      <c r="E184" s="110"/>
      <c r="F184" s="110"/>
      <c r="G184" s="110"/>
      <c r="H184" s="110"/>
      <c r="I184" s="110"/>
    </row>
    <row r="185" spans="1:9" ht="12.75" customHeight="1" x14ac:dyDescent="0.2">
      <c r="A185" s="47"/>
      <c r="B185" s="47" t="s">
        <v>423</v>
      </c>
      <c r="C185" s="47"/>
      <c r="D185" s="47"/>
      <c r="E185" s="110"/>
      <c r="F185" s="110"/>
      <c r="G185" s="110"/>
      <c r="H185" s="110"/>
      <c r="I185" s="110"/>
    </row>
    <row r="186" spans="1:9" ht="12.75" customHeight="1" x14ac:dyDescent="0.2">
      <c r="A186" s="47"/>
      <c r="B186" s="47" t="s">
        <v>316</v>
      </c>
      <c r="C186" s="47"/>
      <c r="D186" s="47"/>
      <c r="E186" s="110"/>
      <c r="F186" s="110"/>
      <c r="G186" s="110"/>
      <c r="H186" s="110"/>
      <c r="I186" s="110"/>
    </row>
    <row r="187" spans="1:9" ht="12.75" customHeight="1" x14ac:dyDescent="0.2">
      <c r="A187" s="47"/>
      <c r="B187" s="47"/>
      <c r="C187" s="47"/>
      <c r="D187" s="47"/>
      <c r="E187" s="110"/>
      <c r="F187" s="110"/>
      <c r="G187" s="110"/>
      <c r="H187" s="110"/>
      <c r="I187" s="110"/>
    </row>
    <row r="188" spans="1:9" ht="12.75" customHeight="1" x14ac:dyDescent="0.2">
      <c r="A188" s="47"/>
      <c r="B188" s="47"/>
      <c r="C188" s="47"/>
      <c r="D188" s="47"/>
      <c r="E188" s="110"/>
      <c r="F188" s="110"/>
      <c r="G188" s="110"/>
      <c r="H188" s="110"/>
      <c r="I188" s="110"/>
    </row>
    <row r="189" spans="1:9" ht="12.75" customHeight="1" x14ac:dyDescent="0.2">
      <c r="A189" s="47"/>
      <c r="B189" s="47"/>
      <c r="C189" s="47"/>
      <c r="D189" s="47"/>
      <c r="E189" s="110"/>
      <c r="F189" s="110"/>
      <c r="G189" s="110"/>
      <c r="H189" s="110"/>
      <c r="I189" s="110"/>
    </row>
    <row r="190" spans="1:9" ht="12.75" customHeight="1" x14ac:dyDescent="0.2">
      <c r="A190" s="47"/>
      <c r="B190" s="47"/>
      <c r="C190" s="47"/>
      <c r="D190" s="47"/>
      <c r="E190" s="110"/>
      <c r="F190" s="110"/>
      <c r="G190" s="110"/>
      <c r="H190" s="110"/>
      <c r="I190" s="110"/>
    </row>
    <row r="191" spans="1:9" ht="12.75" customHeight="1" x14ac:dyDescent="0.2">
      <c r="A191" s="47"/>
      <c r="B191" s="47"/>
      <c r="C191" s="47"/>
      <c r="D191" s="47"/>
      <c r="E191" s="110"/>
      <c r="F191" s="110"/>
      <c r="G191" s="110"/>
      <c r="H191" s="110"/>
      <c r="I191" s="110"/>
    </row>
    <row r="192" spans="1:9" ht="12.75" customHeight="1" x14ac:dyDescent="0.2">
      <c r="A192" s="47"/>
      <c r="B192" s="47"/>
      <c r="C192" s="47"/>
      <c r="D192" s="47"/>
      <c r="E192" s="110"/>
      <c r="F192" s="110"/>
      <c r="G192" s="110"/>
      <c r="H192" s="110"/>
      <c r="I192" s="110"/>
    </row>
    <row r="193" spans="1:9" ht="12.75" customHeight="1" x14ac:dyDescent="0.2">
      <c r="A193" s="47"/>
      <c r="B193" s="47"/>
      <c r="C193" s="47"/>
      <c r="D193" s="47"/>
      <c r="E193" s="110"/>
      <c r="F193" s="110"/>
      <c r="G193" s="110"/>
      <c r="H193" s="110"/>
      <c r="I193" s="110"/>
    </row>
    <row r="194" spans="1:9" ht="12.75" customHeight="1" x14ac:dyDescent="0.2">
      <c r="A194" s="47"/>
      <c r="B194" s="47"/>
      <c r="C194" s="47"/>
      <c r="D194" s="47"/>
      <c r="E194" s="110"/>
      <c r="F194" s="110"/>
      <c r="G194" s="110"/>
      <c r="H194" s="110"/>
      <c r="I194" s="110"/>
    </row>
    <row r="195" spans="1:9" ht="12.75" customHeight="1" x14ac:dyDescent="0.2">
      <c r="A195" s="47"/>
      <c r="B195" s="47"/>
      <c r="C195" s="47"/>
      <c r="D195" s="47"/>
      <c r="E195" s="110"/>
      <c r="F195" s="110"/>
      <c r="G195" s="110"/>
      <c r="H195" s="110"/>
      <c r="I195" s="110"/>
    </row>
    <row r="196" spans="1:9" ht="12.75" customHeight="1" x14ac:dyDescent="0.2">
      <c r="A196" s="47"/>
      <c r="B196" s="47"/>
      <c r="C196" s="47"/>
      <c r="D196" s="47"/>
      <c r="E196" s="110"/>
      <c r="F196" s="110"/>
      <c r="G196" s="110"/>
      <c r="H196" s="110"/>
      <c r="I196" s="110"/>
    </row>
    <row r="197" spans="1:9" ht="12.75" customHeight="1" x14ac:dyDescent="0.2">
      <c r="A197" s="47"/>
      <c r="B197" s="47"/>
      <c r="C197" s="47"/>
      <c r="D197" s="47"/>
      <c r="E197" s="110"/>
      <c r="F197" s="110"/>
      <c r="G197" s="110"/>
      <c r="H197" s="110"/>
      <c r="I197" s="110"/>
    </row>
    <row r="198" spans="1:9" ht="12.75" customHeight="1" x14ac:dyDescent="0.2">
      <c r="A198" s="47"/>
      <c r="B198" s="47"/>
      <c r="C198" s="47"/>
      <c r="D198" s="47"/>
      <c r="E198" s="110"/>
      <c r="F198" s="110"/>
      <c r="G198" s="110"/>
      <c r="H198" s="110"/>
      <c r="I198" s="110"/>
    </row>
    <row r="199" spans="1:9" ht="12.75" customHeight="1" x14ac:dyDescent="0.2">
      <c r="D199" t="s">
        <v>309</v>
      </c>
      <c r="E199" s="140">
        <f>SUM(E179:E198)</f>
        <v>0</v>
      </c>
      <c r="F199" s="140">
        <f>SUM(F179:F198)</f>
        <v>0</v>
      </c>
      <c r="G199" s="140">
        <f>SUM(G179:G198)</f>
        <v>0</v>
      </c>
      <c r="H199" s="140">
        <f>SUM(H179:H198)</f>
        <v>0</v>
      </c>
      <c r="I199" s="140">
        <f>SUM(I179:I198)</f>
        <v>0</v>
      </c>
    </row>
    <row r="200" spans="1:9" ht="12.75" customHeight="1" x14ac:dyDescent="0.2">
      <c r="E200" s="29"/>
      <c r="F200" s="29"/>
      <c r="G200" s="29"/>
      <c r="H200" s="29"/>
      <c r="I200" s="29"/>
    </row>
    <row r="201" spans="1:9" ht="12.75" customHeight="1" x14ac:dyDescent="0.2">
      <c r="E201" s="29"/>
      <c r="F201" s="29"/>
      <c r="G201" s="29"/>
      <c r="H201" s="29"/>
      <c r="I201" s="29"/>
    </row>
    <row r="202" spans="1:9" ht="12.75" customHeight="1" x14ac:dyDescent="0.2">
      <c r="E202" s="29"/>
      <c r="F202" s="102" t="s">
        <v>455</v>
      </c>
      <c r="G202" s="29"/>
      <c r="H202" s="29"/>
      <c r="I202" s="29"/>
    </row>
    <row r="203" spans="1:9" ht="12.75" customHeight="1" x14ac:dyDescent="0.2">
      <c r="E203" s="29"/>
      <c r="F203" s="29"/>
      <c r="G203" s="29"/>
      <c r="H203" s="29"/>
      <c r="I203" s="29"/>
    </row>
    <row r="204" spans="1:9" ht="12.75" customHeight="1" x14ac:dyDescent="0.2">
      <c r="A204" t="s">
        <v>456</v>
      </c>
      <c r="E204" s="48"/>
      <c r="F204" s="48"/>
      <c r="G204" s="48"/>
      <c r="H204" s="48"/>
      <c r="I204" s="48"/>
    </row>
    <row r="205" spans="1:9" ht="12.75" customHeight="1" x14ac:dyDescent="0.2">
      <c r="A205" s="47"/>
      <c r="B205" t="s">
        <v>451</v>
      </c>
      <c r="E205" s="48"/>
      <c r="F205" s="48"/>
      <c r="G205" s="48"/>
      <c r="H205" s="48"/>
      <c r="I205" s="48"/>
    </row>
    <row r="206" spans="1:9" ht="12.75" customHeight="1" x14ac:dyDescent="0.2">
      <c r="A206" s="47"/>
      <c r="C206" t="s">
        <v>452</v>
      </c>
      <c r="E206" s="110"/>
      <c r="F206" s="110"/>
      <c r="G206" s="110"/>
      <c r="H206" s="110"/>
      <c r="I206" s="110"/>
    </row>
    <row r="207" spans="1:9" ht="12.75" customHeight="1" x14ac:dyDescent="0.2">
      <c r="A207" s="47"/>
      <c r="B207" s="47" t="s">
        <v>421</v>
      </c>
      <c r="C207" s="47"/>
      <c r="D207" s="47"/>
      <c r="E207" s="110"/>
      <c r="F207" s="110"/>
      <c r="G207" s="110"/>
      <c r="H207" s="110"/>
      <c r="I207" s="110"/>
    </row>
    <row r="208" spans="1:9" ht="12.75" customHeight="1" x14ac:dyDescent="0.2">
      <c r="A208" s="47"/>
      <c r="B208" s="47" t="s">
        <v>422</v>
      </c>
      <c r="C208" s="47"/>
      <c r="D208" s="47"/>
      <c r="E208" s="110"/>
      <c r="F208" s="110"/>
      <c r="G208" s="110"/>
      <c r="H208" s="110"/>
      <c r="I208" s="110"/>
    </row>
    <row r="209" spans="1:9" ht="12.75" customHeight="1" x14ac:dyDescent="0.2">
      <c r="A209" s="47"/>
      <c r="B209" s="47" t="s">
        <v>423</v>
      </c>
      <c r="C209" s="47"/>
      <c r="D209" s="47"/>
      <c r="E209" s="110"/>
      <c r="F209" s="110"/>
      <c r="G209" s="110"/>
      <c r="H209" s="110"/>
      <c r="I209" s="110"/>
    </row>
    <row r="210" spans="1:9" ht="12.75" customHeight="1" x14ac:dyDescent="0.2">
      <c r="A210" s="47"/>
      <c r="B210" s="47" t="s">
        <v>316</v>
      </c>
      <c r="C210" s="47"/>
      <c r="D210" s="47"/>
      <c r="E210" s="110"/>
      <c r="F210" s="110"/>
      <c r="G210" s="110"/>
      <c r="H210" s="110"/>
      <c r="I210" s="110"/>
    </row>
    <row r="211" spans="1:9" ht="12.75" customHeight="1" x14ac:dyDescent="0.2">
      <c r="A211" s="47"/>
      <c r="B211" s="47"/>
      <c r="C211" s="47"/>
      <c r="D211" s="47"/>
      <c r="E211" s="110"/>
      <c r="F211" s="110"/>
      <c r="G211" s="110"/>
      <c r="H211" s="110"/>
      <c r="I211" s="110"/>
    </row>
    <row r="212" spans="1:9" ht="12.75" customHeight="1" x14ac:dyDescent="0.2">
      <c r="A212" s="47"/>
      <c r="B212" s="47"/>
      <c r="C212" s="47"/>
      <c r="D212" s="47"/>
      <c r="E212" s="110"/>
      <c r="F212" s="110"/>
      <c r="G212" s="110"/>
      <c r="H212" s="110"/>
      <c r="I212" s="110"/>
    </row>
    <row r="213" spans="1:9" ht="12.75" customHeight="1" x14ac:dyDescent="0.2">
      <c r="A213" s="47"/>
      <c r="B213" s="47"/>
      <c r="C213" s="47"/>
      <c r="D213" s="47"/>
      <c r="E213" s="110"/>
      <c r="F213" s="110"/>
      <c r="G213" s="110"/>
      <c r="H213" s="110"/>
      <c r="I213" s="110"/>
    </row>
    <row r="214" spans="1:9" ht="12.75" customHeight="1" x14ac:dyDescent="0.2">
      <c r="A214" s="47"/>
      <c r="B214" s="47"/>
      <c r="C214" s="47"/>
      <c r="D214" s="47"/>
      <c r="E214" s="110"/>
      <c r="F214" s="110"/>
      <c r="G214" s="110"/>
      <c r="H214" s="110"/>
      <c r="I214" s="110"/>
    </row>
    <row r="215" spans="1:9" ht="12.75" customHeight="1" x14ac:dyDescent="0.2">
      <c r="A215" s="47"/>
      <c r="B215" s="47"/>
      <c r="C215" s="47"/>
      <c r="D215" s="47"/>
      <c r="E215" s="110"/>
      <c r="F215" s="110"/>
      <c r="G215" s="110"/>
      <c r="H215" s="110"/>
      <c r="I215" s="110"/>
    </row>
    <row r="216" spans="1:9" ht="12.75" customHeight="1" x14ac:dyDescent="0.2">
      <c r="A216" s="47"/>
      <c r="B216" s="47"/>
      <c r="C216" s="47"/>
      <c r="D216" s="47"/>
      <c r="E216" s="110"/>
      <c r="F216" s="110"/>
      <c r="G216" s="110"/>
      <c r="H216" s="110"/>
      <c r="I216" s="110"/>
    </row>
    <row r="217" spans="1:9" ht="12.75" customHeight="1" x14ac:dyDescent="0.2">
      <c r="A217" s="47"/>
      <c r="B217" s="47"/>
      <c r="C217" s="47"/>
      <c r="D217" s="47"/>
      <c r="E217" s="110"/>
      <c r="F217" s="110"/>
      <c r="G217" s="110"/>
      <c r="H217" s="110"/>
      <c r="I217" s="110"/>
    </row>
    <row r="218" spans="1:9" ht="12.75" customHeight="1" x14ac:dyDescent="0.2">
      <c r="A218" s="47"/>
      <c r="B218" s="47"/>
      <c r="C218" s="47"/>
      <c r="D218" s="47"/>
      <c r="E218" s="110"/>
      <c r="F218" s="110"/>
      <c r="G218" s="110"/>
      <c r="H218" s="110"/>
      <c r="I218" s="110"/>
    </row>
    <row r="219" spans="1:9" ht="12.75" customHeight="1" x14ac:dyDescent="0.2">
      <c r="A219" s="47"/>
      <c r="B219" s="47"/>
      <c r="C219" s="47"/>
      <c r="D219" s="47"/>
      <c r="E219" s="110"/>
      <c r="F219" s="110"/>
      <c r="G219" s="110"/>
      <c r="H219" s="110"/>
      <c r="I219" s="110"/>
    </row>
    <row r="220" spans="1:9" ht="12.75" customHeight="1" x14ac:dyDescent="0.2">
      <c r="A220" s="47"/>
      <c r="B220" s="47"/>
      <c r="C220" s="47"/>
      <c r="D220" s="47"/>
      <c r="E220" s="110"/>
      <c r="F220" s="110"/>
      <c r="G220" s="110"/>
      <c r="H220" s="110"/>
      <c r="I220" s="110"/>
    </row>
    <row r="221" spans="1:9" ht="12.75" customHeight="1" x14ac:dyDescent="0.2">
      <c r="A221" s="47"/>
      <c r="B221" s="47"/>
      <c r="C221" s="47"/>
      <c r="D221" s="47"/>
      <c r="E221" s="110"/>
      <c r="F221" s="110"/>
      <c r="G221" s="110"/>
      <c r="H221" s="110"/>
      <c r="I221" s="110"/>
    </row>
    <row r="222" spans="1:9" ht="12.75" customHeight="1" x14ac:dyDescent="0.2">
      <c r="A222" s="47"/>
      <c r="B222" s="47"/>
      <c r="C222" s="47"/>
      <c r="D222" s="47"/>
      <c r="E222" s="110"/>
      <c r="F222" s="110"/>
      <c r="G222" s="110"/>
      <c r="H222" s="110"/>
      <c r="I222" s="110"/>
    </row>
    <row r="223" spans="1:9" ht="12.75" customHeight="1" x14ac:dyDescent="0.2">
      <c r="A223" s="47"/>
      <c r="B223" s="47"/>
      <c r="C223" s="47"/>
      <c r="D223" s="47"/>
      <c r="E223" s="110"/>
      <c r="F223" s="110"/>
      <c r="G223" s="110"/>
      <c r="H223" s="110"/>
      <c r="I223" s="110"/>
    </row>
    <row r="224" spans="1:9" ht="12.75" customHeight="1" x14ac:dyDescent="0.2">
      <c r="A224" s="47"/>
      <c r="B224" s="47"/>
      <c r="C224" s="47"/>
      <c r="D224" s="47"/>
      <c r="E224" s="110"/>
      <c r="F224" s="110"/>
      <c r="G224" s="110"/>
      <c r="H224" s="110"/>
      <c r="I224" s="110"/>
    </row>
    <row r="225" spans="1:9" ht="12.75" customHeight="1" x14ac:dyDescent="0.2">
      <c r="D225" t="s">
        <v>309</v>
      </c>
      <c r="E225" s="140">
        <f>SUM(E204:E224)</f>
        <v>0</v>
      </c>
      <c r="F225" s="140">
        <f>SUM(F204:F224)</f>
        <v>0</v>
      </c>
      <c r="G225" s="140">
        <f>SUM(G204:G224)</f>
        <v>0</v>
      </c>
      <c r="H225" s="140">
        <f>SUM(H204:H224)</f>
        <v>0</v>
      </c>
      <c r="I225" s="140">
        <f>SUM(I204:I224)</f>
        <v>0</v>
      </c>
    </row>
    <row r="226" spans="1:9" ht="12.75" customHeight="1" x14ac:dyDescent="0.2">
      <c r="E226" s="101"/>
      <c r="F226" s="101"/>
      <c r="G226" s="101"/>
      <c r="H226" s="101"/>
      <c r="I226" s="101"/>
    </row>
    <row r="227" spans="1:9" ht="12.75" customHeight="1" x14ac:dyDescent="0.2">
      <c r="A227" t="s">
        <v>457</v>
      </c>
      <c r="E227" s="48"/>
      <c r="F227" s="48"/>
      <c r="G227" s="48"/>
      <c r="H227" s="48"/>
      <c r="I227" s="48"/>
    </row>
    <row r="228" spans="1:9" ht="12.75" customHeight="1" x14ac:dyDescent="0.2">
      <c r="A228" s="47"/>
      <c r="B228" t="s">
        <v>421</v>
      </c>
      <c r="E228" s="110"/>
      <c r="F228" s="110"/>
      <c r="G228" s="110"/>
      <c r="H228" s="110"/>
      <c r="I228" s="110"/>
    </row>
    <row r="229" spans="1:9" ht="12.75" customHeight="1" x14ac:dyDescent="0.2">
      <c r="A229" s="47"/>
      <c r="B229" s="47" t="s">
        <v>422</v>
      </c>
      <c r="C229" s="47"/>
      <c r="D229" s="47"/>
      <c r="E229" s="110"/>
      <c r="F229" s="110"/>
      <c r="G229" s="110"/>
      <c r="H229" s="110"/>
      <c r="I229" s="110"/>
    </row>
    <row r="230" spans="1:9" ht="12.75" customHeight="1" x14ac:dyDescent="0.2">
      <c r="A230" s="47"/>
      <c r="B230" s="47" t="s">
        <v>458</v>
      </c>
      <c r="C230" s="47"/>
      <c r="D230" s="47"/>
      <c r="E230" s="110"/>
      <c r="F230" s="110"/>
      <c r="G230" s="110"/>
      <c r="H230" s="110"/>
      <c r="I230" s="110"/>
    </row>
    <row r="231" spans="1:9" ht="12.75" customHeight="1" x14ac:dyDescent="0.2">
      <c r="A231" s="47"/>
      <c r="B231" s="47" t="s">
        <v>459</v>
      </c>
      <c r="C231" s="47"/>
      <c r="D231" s="47"/>
      <c r="E231" s="110"/>
      <c r="F231" s="110"/>
      <c r="G231" s="110"/>
      <c r="H231" s="110"/>
      <c r="I231" s="110"/>
    </row>
    <row r="232" spans="1:9" ht="12.75" customHeight="1" x14ac:dyDescent="0.2">
      <c r="A232" s="47"/>
      <c r="B232" s="47"/>
      <c r="C232" s="47"/>
      <c r="D232" s="47"/>
      <c r="E232" s="110"/>
      <c r="F232" s="110"/>
      <c r="G232" s="110"/>
      <c r="H232" s="110"/>
      <c r="I232" s="110"/>
    </row>
    <row r="233" spans="1:9" ht="12.75" customHeight="1" x14ac:dyDescent="0.2">
      <c r="A233" s="47"/>
      <c r="B233" s="47"/>
      <c r="C233" s="47"/>
      <c r="D233" s="47"/>
      <c r="E233" s="110"/>
      <c r="F233" s="110"/>
      <c r="G233" s="110"/>
      <c r="H233" s="110"/>
      <c r="I233" s="110"/>
    </row>
    <row r="234" spans="1:9" ht="12.75" customHeight="1" x14ac:dyDescent="0.2">
      <c r="A234" s="47"/>
      <c r="B234" s="47"/>
      <c r="C234" s="47"/>
      <c r="D234" s="47"/>
      <c r="E234" s="110"/>
      <c r="F234" s="110"/>
      <c r="G234" s="110"/>
      <c r="H234" s="110"/>
      <c r="I234" s="110"/>
    </row>
    <row r="235" spans="1:9" ht="12.75" customHeight="1" x14ac:dyDescent="0.2">
      <c r="A235" s="47"/>
      <c r="B235" s="47"/>
      <c r="C235" s="47"/>
      <c r="D235" s="47"/>
      <c r="E235" s="110"/>
      <c r="F235" s="110"/>
      <c r="G235" s="110"/>
      <c r="H235" s="110"/>
      <c r="I235" s="110"/>
    </row>
    <row r="236" spans="1:9" ht="12.75" customHeight="1" x14ac:dyDescent="0.2">
      <c r="A236" s="47"/>
      <c r="B236" s="47"/>
      <c r="C236" s="47"/>
      <c r="D236" s="47"/>
      <c r="E236" s="110"/>
      <c r="F236" s="110"/>
      <c r="G236" s="110"/>
      <c r="H236" s="110"/>
      <c r="I236" s="110"/>
    </row>
    <row r="237" spans="1:9" ht="12.75" customHeight="1" x14ac:dyDescent="0.2">
      <c r="A237" s="47"/>
      <c r="B237" s="47"/>
      <c r="C237" s="47"/>
      <c r="D237" s="47"/>
      <c r="E237" s="110"/>
      <c r="F237" s="110"/>
      <c r="G237" s="110"/>
      <c r="H237" s="110"/>
      <c r="I237" s="110"/>
    </row>
    <row r="238" spans="1:9" ht="12.75" customHeight="1" x14ac:dyDescent="0.2">
      <c r="A238" s="47"/>
      <c r="B238" s="47"/>
      <c r="C238" s="47"/>
      <c r="D238" s="47"/>
      <c r="E238" s="110"/>
      <c r="F238" s="110"/>
      <c r="G238" s="110"/>
      <c r="H238" s="110"/>
      <c r="I238" s="110"/>
    </row>
    <row r="239" spans="1:9" ht="12.75" customHeight="1" x14ac:dyDescent="0.2">
      <c r="A239" s="47"/>
      <c r="B239" s="47"/>
      <c r="C239" s="47"/>
      <c r="D239" s="47"/>
      <c r="E239" s="110"/>
      <c r="F239" s="110"/>
      <c r="G239" s="110"/>
      <c r="H239" s="110"/>
      <c r="I239" s="110"/>
    </row>
    <row r="240" spans="1:9" ht="12.75" customHeight="1" x14ac:dyDescent="0.2">
      <c r="A240" s="47"/>
      <c r="B240" s="47"/>
      <c r="C240" s="47"/>
      <c r="D240" s="47"/>
      <c r="E240" s="110"/>
      <c r="F240" s="110"/>
      <c r="G240" s="110"/>
      <c r="H240" s="110"/>
      <c r="I240" s="110"/>
    </row>
    <row r="241" spans="1:9" ht="12.75" customHeight="1" x14ac:dyDescent="0.2">
      <c r="A241" s="47"/>
      <c r="B241" s="47"/>
      <c r="C241" s="47"/>
      <c r="D241" s="47"/>
      <c r="E241" s="110"/>
      <c r="F241" s="110"/>
      <c r="G241" s="110"/>
      <c r="H241" s="110"/>
      <c r="I241" s="110"/>
    </row>
    <row r="242" spans="1:9" ht="12.75" customHeight="1" x14ac:dyDescent="0.2">
      <c r="A242" s="47"/>
      <c r="B242" s="47"/>
      <c r="C242" s="47"/>
      <c r="D242" s="47"/>
      <c r="E242" s="110"/>
      <c r="F242" s="110"/>
      <c r="G242" s="110"/>
      <c r="H242" s="110"/>
      <c r="I242" s="110"/>
    </row>
    <row r="243" spans="1:9" ht="12.75" customHeight="1" x14ac:dyDescent="0.2">
      <c r="A243" s="47"/>
      <c r="B243" s="47"/>
      <c r="C243" s="47"/>
      <c r="D243" s="47"/>
      <c r="E243" s="110"/>
      <c r="F243" s="110"/>
      <c r="G243" s="110"/>
      <c r="H243" s="110"/>
      <c r="I243" s="110"/>
    </row>
    <row r="244" spans="1:9" ht="12.75" customHeight="1" x14ac:dyDescent="0.2">
      <c r="A244" s="47"/>
      <c r="B244" s="47"/>
      <c r="C244" s="47"/>
      <c r="D244" s="47"/>
      <c r="E244" s="110"/>
      <c r="F244" s="110"/>
      <c r="G244" s="110"/>
      <c r="H244" s="110"/>
      <c r="I244" s="110"/>
    </row>
    <row r="245" spans="1:9" ht="12.75" customHeight="1" x14ac:dyDescent="0.2">
      <c r="A245" s="47"/>
      <c r="B245" s="47"/>
      <c r="C245" s="47"/>
      <c r="D245" s="47"/>
      <c r="E245" s="110"/>
      <c r="F245" s="110"/>
      <c r="G245" s="110"/>
      <c r="H245" s="110"/>
      <c r="I245" s="110"/>
    </row>
    <row r="246" spans="1:9" ht="12.75" customHeight="1" x14ac:dyDescent="0.2">
      <c r="A246" s="47"/>
      <c r="B246" s="47"/>
      <c r="C246" s="47"/>
      <c r="D246" s="47"/>
      <c r="E246" s="110"/>
      <c r="F246" s="110"/>
      <c r="G246" s="110"/>
      <c r="H246" s="110"/>
      <c r="I246" s="110"/>
    </row>
    <row r="247" spans="1:9" ht="12.75" customHeight="1" x14ac:dyDescent="0.2">
      <c r="D247" t="s">
        <v>309</v>
      </c>
      <c r="E247" s="140">
        <f>SUM(E227:E246)</f>
        <v>0</v>
      </c>
      <c r="F247" s="140">
        <f>SUM(F227:F246)</f>
        <v>0</v>
      </c>
      <c r="G247" s="140">
        <f>SUM(G227:G246)</f>
        <v>0</v>
      </c>
      <c r="H247" s="140">
        <f>SUM(H227:H246)</f>
        <v>0</v>
      </c>
      <c r="I247" s="140">
        <f>SUM(I227:I246)</f>
        <v>0</v>
      </c>
    </row>
    <row r="248" spans="1:9" ht="12.75" customHeight="1" x14ac:dyDescent="0.2">
      <c r="E248" s="101"/>
      <c r="F248" s="101"/>
      <c r="G248" s="101"/>
      <c r="H248" s="101"/>
      <c r="I248" s="101"/>
    </row>
    <row r="249" spans="1:9" ht="12.75" customHeight="1" x14ac:dyDescent="0.2">
      <c r="E249" s="101"/>
      <c r="F249" s="101"/>
      <c r="G249" s="101"/>
      <c r="H249" s="101"/>
      <c r="I249" s="101"/>
    </row>
    <row r="250" spans="1:9" ht="12.75" customHeight="1" x14ac:dyDescent="0.2">
      <c r="E250" s="29"/>
      <c r="F250" s="102" t="s">
        <v>460</v>
      </c>
      <c r="G250" s="29"/>
      <c r="H250" s="29"/>
      <c r="I250" s="29"/>
    </row>
    <row r="251" spans="1:9" ht="12.75" customHeight="1" x14ac:dyDescent="0.2">
      <c r="E251" s="29"/>
      <c r="F251" s="102"/>
      <c r="G251" s="29"/>
      <c r="H251" s="29"/>
      <c r="I251" s="29"/>
    </row>
    <row r="252" spans="1:9" ht="12.75" customHeight="1" x14ac:dyDescent="0.2">
      <c r="A252" t="s">
        <v>461</v>
      </c>
      <c r="E252" s="48"/>
      <c r="F252" s="48"/>
      <c r="G252" s="48"/>
      <c r="H252" s="48"/>
      <c r="I252" s="48"/>
    </row>
    <row r="253" spans="1:9" ht="12.75" customHeight="1" x14ac:dyDescent="0.2">
      <c r="A253" s="47"/>
      <c r="B253" t="s">
        <v>462</v>
      </c>
      <c r="E253" s="48"/>
      <c r="F253" s="48"/>
      <c r="G253" s="48"/>
      <c r="H253" s="48"/>
      <c r="I253" s="48"/>
    </row>
    <row r="254" spans="1:9" ht="12.75" customHeight="1" x14ac:dyDescent="0.2">
      <c r="A254" s="47"/>
      <c r="C254" t="s">
        <v>463</v>
      </c>
      <c r="E254" s="110"/>
      <c r="F254" s="110"/>
      <c r="G254" s="110"/>
      <c r="H254" s="110"/>
      <c r="I254" s="110"/>
    </row>
    <row r="255" spans="1:9" ht="12.75" customHeight="1" x14ac:dyDescent="0.2">
      <c r="A255" s="47"/>
      <c r="B255" s="47" t="s">
        <v>421</v>
      </c>
      <c r="C255" s="47"/>
      <c r="D255" s="47"/>
      <c r="E255" s="110"/>
      <c r="F255" s="110"/>
      <c r="G255" s="110"/>
      <c r="H255" s="110"/>
      <c r="I255" s="110"/>
    </row>
    <row r="256" spans="1:9" ht="12.75" customHeight="1" x14ac:dyDescent="0.2">
      <c r="A256" s="47"/>
      <c r="B256" s="47" t="s">
        <v>422</v>
      </c>
      <c r="C256" s="47"/>
      <c r="D256" s="47"/>
      <c r="E256" s="110"/>
      <c r="F256" s="110"/>
      <c r="G256" s="110"/>
      <c r="H256" s="110"/>
      <c r="I256" s="110"/>
    </row>
    <row r="257" spans="1:9" ht="12.75" customHeight="1" x14ac:dyDescent="0.2">
      <c r="A257" s="47"/>
      <c r="B257" s="47" t="s">
        <v>423</v>
      </c>
      <c r="C257" s="47"/>
      <c r="D257" s="47"/>
      <c r="E257" s="110"/>
      <c r="F257" s="110"/>
      <c r="G257" s="110"/>
      <c r="H257" s="110"/>
      <c r="I257" s="110"/>
    </row>
    <row r="258" spans="1:9" ht="12.75" customHeight="1" x14ac:dyDescent="0.2">
      <c r="A258" s="47"/>
      <c r="B258" s="47" t="s">
        <v>316</v>
      </c>
      <c r="C258" s="47"/>
      <c r="D258" s="47"/>
      <c r="E258" s="110"/>
      <c r="F258" s="110"/>
      <c r="G258" s="110"/>
      <c r="H258" s="110"/>
      <c r="I258" s="110"/>
    </row>
    <row r="259" spans="1:9" ht="12.75" customHeight="1" x14ac:dyDescent="0.2">
      <c r="A259" s="47"/>
      <c r="B259" s="47"/>
      <c r="C259" s="47"/>
      <c r="D259" s="47"/>
      <c r="E259" s="110"/>
      <c r="F259" s="110"/>
      <c r="G259" s="110"/>
      <c r="H259" s="110"/>
      <c r="I259" s="110"/>
    </row>
    <row r="260" spans="1:9" ht="12.75" customHeight="1" x14ac:dyDescent="0.2">
      <c r="A260" s="47"/>
      <c r="B260" s="47"/>
      <c r="C260" s="47"/>
      <c r="D260" s="47"/>
      <c r="E260" s="110"/>
      <c r="F260" s="110"/>
      <c r="G260" s="110"/>
      <c r="H260" s="110"/>
      <c r="I260" s="110"/>
    </row>
    <row r="261" spans="1:9" ht="12.75" customHeight="1" x14ac:dyDescent="0.2">
      <c r="A261" s="47"/>
      <c r="B261" s="47"/>
      <c r="C261" s="47"/>
      <c r="D261" s="47"/>
      <c r="E261" s="110"/>
      <c r="F261" s="110"/>
      <c r="G261" s="110"/>
      <c r="H261" s="110"/>
      <c r="I261" s="110"/>
    </row>
    <row r="262" spans="1:9" ht="12.75" customHeight="1" x14ac:dyDescent="0.2">
      <c r="A262" s="47"/>
      <c r="B262" s="47"/>
      <c r="C262" s="47"/>
      <c r="D262" s="47"/>
      <c r="E262" s="110"/>
      <c r="F262" s="110"/>
      <c r="G262" s="110"/>
      <c r="H262" s="110"/>
      <c r="I262" s="110"/>
    </row>
    <row r="263" spans="1:9" ht="12.75" customHeight="1" x14ac:dyDescent="0.2">
      <c r="A263" s="47"/>
      <c r="B263" s="47"/>
      <c r="C263" s="47"/>
      <c r="D263" s="47"/>
      <c r="E263" s="110"/>
      <c r="F263" s="110"/>
      <c r="G263" s="110"/>
      <c r="H263" s="110"/>
      <c r="I263" s="110"/>
    </row>
    <row r="264" spans="1:9" ht="12.75" customHeight="1" x14ac:dyDescent="0.2">
      <c r="A264" s="47"/>
      <c r="B264" s="47"/>
      <c r="C264" s="47"/>
      <c r="D264" s="47"/>
      <c r="E264" s="110"/>
      <c r="F264" s="110"/>
      <c r="G264" s="110"/>
      <c r="H264" s="110"/>
      <c r="I264" s="110"/>
    </row>
    <row r="265" spans="1:9" ht="12.75" customHeight="1" x14ac:dyDescent="0.2">
      <c r="A265" s="47"/>
      <c r="B265" s="47"/>
      <c r="C265" s="47"/>
      <c r="D265" s="47"/>
      <c r="E265" s="110"/>
      <c r="F265" s="110"/>
      <c r="G265" s="110"/>
      <c r="H265" s="110"/>
      <c r="I265" s="110"/>
    </row>
    <row r="266" spans="1:9" ht="12.75" customHeight="1" x14ac:dyDescent="0.2">
      <c r="A266" s="47"/>
      <c r="B266" s="47"/>
      <c r="C266" s="47"/>
      <c r="D266" s="47"/>
      <c r="E266" s="110"/>
      <c r="F266" s="110"/>
      <c r="G266" s="110"/>
      <c r="H266" s="110"/>
      <c r="I266" s="110"/>
    </row>
    <row r="267" spans="1:9" ht="12.75" customHeight="1" x14ac:dyDescent="0.2">
      <c r="A267" s="47"/>
      <c r="B267" s="47"/>
      <c r="C267" s="47"/>
      <c r="D267" s="47"/>
      <c r="E267" s="110"/>
      <c r="F267" s="110"/>
      <c r="G267" s="110"/>
      <c r="H267" s="110"/>
      <c r="I267" s="110"/>
    </row>
    <row r="268" spans="1:9" ht="12.75" customHeight="1" x14ac:dyDescent="0.2">
      <c r="A268" s="47"/>
      <c r="B268" s="47"/>
      <c r="C268" s="47"/>
      <c r="D268" s="47"/>
      <c r="E268" s="110"/>
      <c r="F268" s="110"/>
      <c r="G268" s="110"/>
      <c r="H268" s="110"/>
      <c r="I268" s="110"/>
    </row>
    <row r="269" spans="1:9" ht="12.75" customHeight="1" x14ac:dyDescent="0.2">
      <c r="A269" s="47"/>
      <c r="B269" s="47"/>
      <c r="C269" s="47"/>
      <c r="D269" s="47"/>
      <c r="E269" s="110"/>
      <c r="F269" s="110"/>
      <c r="G269" s="110"/>
      <c r="H269" s="110"/>
      <c r="I269" s="110"/>
    </row>
    <row r="270" spans="1:9" ht="12.75" customHeight="1" x14ac:dyDescent="0.2">
      <c r="A270" s="47"/>
      <c r="B270" s="47"/>
      <c r="C270" s="47"/>
      <c r="D270" s="47"/>
      <c r="E270" s="110"/>
      <c r="F270" s="110"/>
      <c r="G270" s="110"/>
      <c r="H270" s="110"/>
      <c r="I270" s="110"/>
    </row>
    <row r="271" spans="1:9" ht="12.75" customHeight="1" x14ac:dyDescent="0.2">
      <c r="A271" s="47"/>
      <c r="B271" s="47"/>
      <c r="C271" s="47"/>
      <c r="D271" s="47"/>
      <c r="E271" s="110"/>
      <c r="F271" s="110"/>
      <c r="G271" s="110"/>
      <c r="H271" s="110"/>
      <c r="I271" s="110"/>
    </row>
    <row r="272" spans="1:9" ht="12.75" customHeight="1" x14ac:dyDescent="0.2">
      <c r="A272" s="47"/>
      <c r="B272" s="47"/>
      <c r="C272" s="47"/>
      <c r="D272" s="47"/>
      <c r="E272" s="110"/>
      <c r="F272" s="110"/>
      <c r="G272" s="110"/>
      <c r="H272" s="110"/>
      <c r="I272" s="110"/>
    </row>
    <row r="273" spans="1:9" ht="12.75" customHeight="1" x14ac:dyDescent="0.2">
      <c r="D273" t="s">
        <v>309</v>
      </c>
      <c r="E273" s="140">
        <f>SUM(E252:E272)</f>
        <v>0</v>
      </c>
      <c r="F273" s="140">
        <f>SUM(F252:F272)</f>
        <v>0</v>
      </c>
      <c r="G273" s="140">
        <f>SUM(G252:G272)</f>
        <v>0</v>
      </c>
      <c r="H273" s="140">
        <f>SUM(H252:H272)</f>
        <v>0</v>
      </c>
      <c r="I273" s="140">
        <f>SUM(I252:I272)</f>
        <v>0</v>
      </c>
    </row>
    <row r="274" spans="1:9" ht="12.75" customHeight="1" x14ac:dyDescent="0.2">
      <c r="E274" s="101"/>
      <c r="F274" s="101"/>
      <c r="G274" s="101"/>
      <c r="H274" s="101"/>
      <c r="I274" s="101"/>
    </row>
    <row r="275" spans="1:9" ht="12.75" customHeight="1" x14ac:dyDescent="0.2">
      <c r="E275" s="101"/>
      <c r="F275" s="101"/>
      <c r="G275" s="101"/>
      <c r="H275" s="101"/>
      <c r="I275" s="101"/>
    </row>
    <row r="276" spans="1:9" ht="12.75" customHeight="1" x14ac:dyDescent="0.2">
      <c r="A276" t="s">
        <v>464</v>
      </c>
      <c r="E276" s="29"/>
      <c r="F276" s="29"/>
      <c r="G276" s="29"/>
      <c r="H276" s="29"/>
      <c r="I276" s="29"/>
    </row>
    <row r="277" spans="1:9" ht="12.75" customHeight="1" x14ac:dyDescent="0.2">
      <c r="A277" t="s">
        <v>465</v>
      </c>
      <c r="E277" s="155">
        <f>SUM(E273,E247,E225,E199,E177,E151,E128,E103,E80,E55,E33)</f>
        <v>0</v>
      </c>
      <c r="F277" s="155">
        <f>SUM(F273,F247,F225,F199,F177,F151,F128,F103,F80,F55,F33)</f>
        <v>0</v>
      </c>
      <c r="G277" s="155">
        <f>SUM(G273,G247,,G225,G199,G177,G151,G128,G103,G80,G55,G33)</f>
        <v>0</v>
      </c>
      <c r="H277" s="155">
        <f>SUM(H273,H247,H225,H199,H177,H151,H128,H103,H80,H55,H33)</f>
        <v>0</v>
      </c>
      <c r="I277" s="155">
        <f>SUM(I273,I247,I225,I199,I177,I151,I128,I103,I80,I55,I33)</f>
        <v>0</v>
      </c>
    </row>
    <row r="278" spans="1:9" ht="12.75" customHeight="1" x14ac:dyDescent="0.2">
      <c r="E278" s="101"/>
      <c r="F278" s="101"/>
      <c r="G278" s="101"/>
      <c r="H278" s="101"/>
      <c r="I278" s="101"/>
    </row>
    <row r="279" spans="1:9" ht="12.75" customHeight="1" x14ac:dyDescent="0.2">
      <c r="E279" s="101"/>
      <c r="F279" s="101"/>
      <c r="G279" s="101"/>
      <c r="H279" s="101"/>
      <c r="I279" s="101"/>
    </row>
    <row r="280" spans="1:9" ht="12.75" customHeight="1" x14ac:dyDescent="0.2">
      <c r="E280" s="101"/>
      <c r="F280" s="101"/>
      <c r="G280" s="101"/>
      <c r="H280" s="101"/>
      <c r="I280" s="101"/>
    </row>
    <row r="281" spans="1:9" ht="12.75" customHeight="1" x14ac:dyDescent="0.2">
      <c r="E281" s="101"/>
      <c r="F281" s="101"/>
      <c r="G281" s="101"/>
      <c r="H281" s="101"/>
      <c r="I281" s="101"/>
    </row>
    <row r="282" spans="1:9" ht="12.75" customHeight="1" x14ac:dyDescent="0.2">
      <c r="E282" s="101"/>
      <c r="F282" s="101"/>
      <c r="G282" s="101"/>
      <c r="H282" s="101"/>
      <c r="I282" s="101"/>
    </row>
    <row r="283" spans="1:9" ht="12.75" customHeight="1" x14ac:dyDescent="0.2">
      <c r="E283" s="101"/>
      <c r="F283" s="101"/>
      <c r="G283" s="101"/>
      <c r="H283" s="101"/>
      <c r="I283" s="101"/>
    </row>
    <row r="284" spans="1:9" ht="12.75" customHeight="1" x14ac:dyDescent="0.2">
      <c r="E284" s="101"/>
      <c r="F284" s="101"/>
      <c r="G284" s="101"/>
      <c r="H284" s="101"/>
      <c r="I284" s="101"/>
    </row>
    <row r="285" spans="1:9" ht="12.75" customHeight="1" x14ac:dyDescent="0.2">
      <c r="E285" s="101"/>
      <c r="F285" s="101"/>
      <c r="G285" s="101"/>
      <c r="H285" s="101"/>
      <c r="I285" s="101"/>
    </row>
    <row r="286" spans="1:9" ht="12.75" customHeight="1" x14ac:dyDescent="0.2">
      <c r="E286" s="101"/>
      <c r="F286" s="101"/>
      <c r="G286" s="101"/>
      <c r="H286" s="101"/>
      <c r="I286" s="101"/>
    </row>
    <row r="287" spans="1:9" ht="12.75" customHeight="1" x14ac:dyDescent="0.2">
      <c r="E287" s="101"/>
      <c r="F287" s="101"/>
      <c r="G287" s="101"/>
      <c r="H287" s="101"/>
      <c r="I287" s="101"/>
    </row>
    <row r="288" spans="1:9" ht="12.75" customHeight="1" x14ac:dyDescent="0.2">
      <c r="E288" s="101"/>
      <c r="F288" s="101"/>
      <c r="G288" s="101"/>
      <c r="H288" s="101"/>
      <c r="I288" s="101"/>
    </row>
    <row r="289" spans="1:9" ht="12.75" customHeight="1" x14ac:dyDescent="0.2">
      <c r="E289" s="101"/>
      <c r="F289" s="101"/>
      <c r="G289" s="101"/>
      <c r="H289" s="101"/>
      <c r="I289" s="101"/>
    </row>
    <row r="290" spans="1:9" ht="12.75" customHeight="1" x14ac:dyDescent="0.2">
      <c r="E290" s="101"/>
      <c r="F290" s="101"/>
      <c r="G290" s="101"/>
      <c r="H290" s="101"/>
      <c r="I290" s="101"/>
    </row>
    <row r="291" spans="1:9" ht="12.75" customHeight="1" x14ac:dyDescent="0.2">
      <c r="E291" s="101"/>
      <c r="F291" s="101"/>
      <c r="G291" s="101"/>
      <c r="H291" s="101"/>
      <c r="I291" s="101"/>
    </row>
    <row r="292" spans="1:9" ht="12.75" customHeight="1" x14ac:dyDescent="0.2">
      <c r="E292" s="101"/>
      <c r="F292" s="101"/>
      <c r="G292" s="101"/>
      <c r="H292" s="101"/>
      <c r="I292" s="101"/>
    </row>
    <row r="293" spans="1:9" ht="12.75" customHeight="1" x14ac:dyDescent="0.2">
      <c r="E293" s="101"/>
      <c r="F293" s="101"/>
      <c r="G293" s="101"/>
      <c r="H293" s="101"/>
      <c r="I293" s="101"/>
    </row>
    <row r="294" spans="1:9" ht="12.75" customHeight="1" x14ac:dyDescent="0.2">
      <c r="E294" s="101"/>
      <c r="F294" s="101"/>
      <c r="G294" s="101"/>
      <c r="H294" s="101"/>
      <c r="I294" s="101"/>
    </row>
    <row r="295" spans="1:9" ht="12.75" customHeight="1" x14ac:dyDescent="0.2">
      <c r="E295" s="101"/>
      <c r="F295" s="101"/>
      <c r="G295" s="101"/>
      <c r="H295" s="101"/>
      <c r="I295" s="101"/>
    </row>
    <row r="296" spans="1:9" ht="12.75" customHeight="1" x14ac:dyDescent="0.2">
      <c r="E296" s="101"/>
      <c r="F296" s="101"/>
      <c r="G296" s="101"/>
      <c r="H296" s="101"/>
      <c r="I296" s="101"/>
    </row>
    <row r="297" spans="1:9" ht="12.75" customHeight="1" x14ac:dyDescent="0.2">
      <c r="E297" s="101"/>
      <c r="F297" s="101"/>
      <c r="G297" s="101"/>
      <c r="H297" s="101"/>
      <c r="I297" s="101"/>
    </row>
    <row r="298" spans="1:9" ht="12.75" customHeight="1" x14ac:dyDescent="0.2">
      <c r="E298" s="101"/>
      <c r="F298" s="102" t="s">
        <v>466</v>
      </c>
      <c r="G298" s="101"/>
      <c r="H298" s="101"/>
      <c r="I298" s="101"/>
    </row>
    <row r="299" spans="1:9" ht="12.75" customHeight="1" x14ac:dyDescent="0.2">
      <c r="E299" s="29"/>
      <c r="F299" s="29"/>
      <c r="G299" s="29"/>
      <c r="H299" s="29"/>
      <c r="I299" s="29"/>
    </row>
    <row r="300" spans="1:9" ht="12.75" customHeight="1" x14ac:dyDescent="0.2">
      <c r="A300" t="s">
        <v>467</v>
      </c>
      <c r="E300" s="29"/>
      <c r="F300" s="29"/>
      <c r="G300" s="29"/>
      <c r="H300" s="29"/>
      <c r="I300" s="29"/>
    </row>
    <row r="301" spans="1:9" ht="12.75" customHeight="1" x14ac:dyDescent="0.2">
      <c r="E301" s="29"/>
      <c r="F301" s="29"/>
      <c r="G301" s="29"/>
      <c r="H301" s="29"/>
      <c r="I301" s="29"/>
    </row>
    <row r="302" spans="1:9" ht="12.75" customHeight="1" x14ac:dyDescent="0.2">
      <c r="A302" t="s">
        <v>468</v>
      </c>
      <c r="E302" s="29"/>
      <c r="F302" s="29"/>
      <c r="G302" s="29"/>
      <c r="H302" s="29"/>
      <c r="I302" s="29"/>
    </row>
    <row r="303" spans="1:9" ht="12.75" customHeight="1" x14ac:dyDescent="0.2">
      <c r="A303" s="47"/>
      <c r="B303" t="s">
        <v>469</v>
      </c>
      <c r="E303" s="110"/>
      <c r="F303" s="110"/>
      <c r="G303" s="110"/>
      <c r="H303" s="110"/>
      <c r="I303" s="110"/>
    </row>
    <row r="304" spans="1:9" ht="12.75" customHeight="1" x14ac:dyDescent="0.2">
      <c r="A304" s="47"/>
      <c r="B304" t="s">
        <v>470</v>
      </c>
      <c r="E304" s="110"/>
      <c r="F304" s="110"/>
      <c r="G304" s="110"/>
      <c r="H304" s="110"/>
      <c r="I304" s="110"/>
    </row>
    <row r="305" spans="1:9" ht="12.75" customHeight="1" x14ac:dyDescent="0.2">
      <c r="A305" s="47"/>
      <c r="B305" t="s">
        <v>420</v>
      </c>
      <c r="E305" s="110"/>
      <c r="F305" s="110"/>
      <c r="G305" s="110"/>
      <c r="H305" s="110"/>
      <c r="I305" s="110"/>
    </row>
    <row r="306" spans="1:9" ht="12.75" customHeight="1" x14ac:dyDescent="0.2">
      <c r="A306" s="47"/>
      <c r="B306" t="s">
        <v>471</v>
      </c>
      <c r="E306" s="110"/>
      <c r="F306" s="110"/>
      <c r="G306" s="110"/>
      <c r="H306" s="110"/>
      <c r="I306" s="110"/>
    </row>
    <row r="307" spans="1:9" ht="12.75" customHeight="1" x14ac:dyDescent="0.2">
      <c r="A307" s="47"/>
      <c r="B307" s="47" t="s">
        <v>472</v>
      </c>
      <c r="C307" s="47"/>
      <c r="D307" s="47"/>
      <c r="E307" s="110"/>
      <c r="F307" s="110"/>
      <c r="G307" s="110"/>
      <c r="H307" s="110"/>
      <c r="I307" s="110"/>
    </row>
    <row r="308" spans="1:9" ht="12.75" customHeight="1" x14ac:dyDescent="0.2">
      <c r="A308" s="47"/>
      <c r="B308" s="47" t="s">
        <v>422</v>
      </c>
      <c r="C308" s="47"/>
      <c r="D308" s="47"/>
      <c r="E308" s="110"/>
      <c r="F308" s="110"/>
      <c r="G308" s="110"/>
      <c r="H308" s="110"/>
      <c r="I308" s="110"/>
    </row>
    <row r="309" spans="1:9" ht="12.75" customHeight="1" x14ac:dyDescent="0.2">
      <c r="A309" s="47"/>
      <c r="B309" s="47" t="s">
        <v>473</v>
      </c>
      <c r="C309" s="47"/>
      <c r="D309" s="47"/>
      <c r="E309" s="110"/>
      <c r="F309" s="110"/>
      <c r="G309" s="110"/>
      <c r="H309" s="110"/>
      <c r="I309" s="110"/>
    </row>
    <row r="310" spans="1:9" ht="12.75" customHeight="1" x14ac:dyDescent="0.2">
      <c r="A310" s="47"/>
      <c r="B310" s="47" t="s">
        <v>474</v>
      </c>
      <c r="C310" s="47"/>
      <c r="D310" s="47"/>
      <c r="E310" s="110"/>
      <c r="F310" s="110"/>
      <c r="G310" s="110"/>
      <c r="H310" s="110"/>
      <c r="I310" s="110"/>
    </row>
    <row r="311" spans="1:9" ht="12.75" customHeight="1" x14ac:dyDescent="0.2">
      <c r="A311" s="47"/>
      <c r="B311" s="47" t="s">
        <v>316</v>
      </c>
      <c r="C311" s="47"/>
      <c r="D311" s="47"/>
      <c r="E311" s="110"/>
      <c r="F311" s="110"/>
      <c r="G311" s="110"/>
      <c r="H311" s="110"/>
      <c r="I311" s="110"/>
    </row>
    <row r="312" spans="1:9" ht="12.75" customHeight="1" x14ac:dyDescent="0.2">
      <c r="A312" s="47"/>
      <c r="B312" s="47"/>
      <c r="C312" s="47"/>
      <c r="D312" s="47"/>
      <c r="E312" s="110"/>
      <c r="F312" s="110"/>
      <c r="G312" s="110"/>
      <c r="H312" s="110"/>
      <c r="I312" s="110"/>
    </row>
    <row r="313" spans="1:9" ht="12.75" customHeight="1" x14ac:dyDescent="0.2">
      <c r="A313" s="47"/>
      <c r="B313" s="47"/>
      <c r="C313" s="47"/>
      <c r="D313" s="47"/>
      <c r="E313" s="110"/>
      <c r="F313" s="110"/>
      <c r="G313" s="110"/>
      <c r="H313" s="110"/>
      <c r="I313" s="110"/>
    </row>
    <row r="314" spans="1:9" ht="12.75" customHeight="1" x14ac:dyDescent="0.2">
      <c r="A314" s="47"/>
      <c r="B314" s="47"/>
      <c r="C314" s="47"/>
      <c r="D314" s="47"/>
      <c r="E314" s="110"/>
      <c r="F314" s="110"/>
      <c r="G314" s="110"/>
      <c r="H314" s="110"/>
      <c r="I314" s="110"/>
    </row>
    <row r="315" spans="1:9" ht="12.75" customHeight="1" x14ac:dyDescent="0.2">
      <c r="A315" s="47"/>
      <c r="B315" s="47"/>
      <c r="C315" s="47"/>
      <c r="D315" s="47"/>
      <c r="E315" s="110"/>
      <c r="F315" s="110"/>
      <c r="G315" s="110"/>
      <c r="H315" s="110"/>
      <c r="I315" s="110"/>
    </row>
    <row r="316" spans="1:9" ht="12.75" customHeight="1" x14ac:dyDescent="0.2">
      <c r="A316" s="47"/>
      <c r="B316" s="47"/>
      <c r="C316" s="47"/>
      <c r="D316" s="47"/>
      <c r="E316" s="110"/>
      <c r="F316" s="110"/>
      <c r="G316" s="110"/>
      <c r="H316" s="110"/>
      <c r="I316" s="110"/>
    </row>
    <row r="317" spans="1:9" ht="12.75" customHeight="1" x14ac:dyDescent="0.2">
      <c r="A317" s="47"/>
      <c r="B317" s="47"/>
      <c r="C317" s="47"/>
      <c r="D317" s="47"/>
      <c r="E317" s="110"/>
      <c r="F317" s="110"/>
      <c r="G317" s="110"/>
      <c r="H317" s="110"/>
      <c r="I317" s="110"/>
    </row>
    <row r="318" spans="1:9" ht="12.75" customHeight="1" x14ac:dyDescent="0.2">
      <c r="A318" s="47"/>
      <c r="B318" s="47"/>
      <c r="C318" s="47"/>
      <c r="D318" s="47"/>
      <c r="E318" s="110"/>
      <c r="F318" s="110"/>
      <c r="G318" s="110"/>
      <c r="H318" s="110"/>
      <c r="I318" s="110"/>
    </row>
    <row r="319" spans="1:9" ht="12.75" customHeight="1" x14ac:dyDescent="0.2">
      <c r="A319" s="47"/>
      <c r="B319" s="47"/>
      <c r="C319" s="47"/>
      <c r="D319" s="47"/>
      <c r="E319" s="110"/>
      <c r="F319" s="110"/>
      <c r="G319" s="110"/>
      <c r="H319" s="110"/>
      <c r="I319" s="110"/>
    </row>
    <row r="320" spans="1:9" ht="12.75" customHeight="1" x14ac:dyDescent="0.2">
      <c r="A320" s="47"/>
      <c r="B320" s="47"/>
      <c r="C320" s="47"/>
      <c r="D320" s="47"/>
      <c r="E320" s="110"/>
      <c r="F320" s="110"/>
      <c r="G320" s="110"/>
      <c r="H320" s="110"/>
      <c r="I320" s="110"/>
    </row>
    <row r="321" spans="1:9" ht="12.75" customHeight="1" x14ac:dyDescent="0.2">
      <c r="A321" s="47"/>
      <c r="B321" s="47"/>
      <c r="C321" s="47"/>
      <c r="D321" s="47"/>
      <c r="E321" s="110"/>
      <c r="F321" s="110"/>
      <c r="G321" s="110"/>
      <c r="H321" s="110"/>
      <c r="I321" s="110"/>
    </row>
    <row r="322" spans="1:9" ht="12.75" customHeight="1" x14ac:dyDescent="0.2">
      <c r="A322" s="47"/>
      <c r="B322" s="47"/>
      <c r="C322" s="47"/>
      <c r="D322" s="47"/>
      <c r="E322" s="110"/>
      <c r="F322" s="110"/>
      <c r="G322" s="110"/>
      <c r="H322" s="110"/>
      <c r="I322" s="110"/>
    </row>
    <row r="323" spans="1:9" ht="12.75" customHeight="1" x14ac:dyDescent="0.2">
      <c r="A323" s="47"/>
      <c r="B323" s="47"/>
      <c r="C323" s="47"/>
      <c r="D323" s="47"/>
      <c r="E323" s="110"/>
      <c r="F323" s="110"/>
      <c r="G323" s="110"/>
      <c r="H323" s="110"/>
      <c r="I323" s="110"/>
    </row>
    <row r="324" spans="1:9" ht="12.75" customHeight="1" x14ac:dyDescent="0.2">
      <c r="A324" s="47"/>
      <c r="B324" s="47"/>
      <c r="C324" s="47"/>
      <c r="D324" s="47"/>
      <c r="E324" s="110"/>
      <c r="F324" s="110"/>
      <c r="G324" s="110"/>
      <c r="H324" s="110"/>
      <c r="I324" s="110"/>
    </row>
    <row r="325" spans="1:9" ht="12.75" customHeight="1" x14ac:dyDescent="0.2">
      <c r="A325" s="47"/>
      <c r="B325" s="47"/>
      <c r="C325" s="47"/>
      <c r="D325" s="47"/>
      <c r="E325" s="110"/>
      <c r="F325" s="110"/>
      <c r="G325" s="110"/>
      <c r="H325" s="110"/>
      <c r="I325" s="110"/>
    </row>
    <row r="326" spans="1:9" ht="12.75" customHeight="1" x14ac:dyDescent="0.2">
      <c r="A326" s="47"/>
      <c r="B326" s="47"/>
      <c r="C326" s="47"/>
      <c r="D326" s="47"/>
      <c r="E326" s="110"/>
      <c r="F326" s="110"/>
      <c r="G326" s="110"/>
      <c r="H326" s="110"/>
      <c r="I326" s="110"/>
    </row>
    <row r="327" spans="1:9" ht="12.75" customHeight="1" x14ac:dyDescent="0.2">
      <c r="A327" s="47"/>
      <c r="B327" s="47"/>
      <c r="C327" s="47"/>
      <c r="D327" s="47"/>
      <c r="E327" s="110"/>
      <c r="F327" s="110"/>
      <c r="G327" s="110"/>
      <c r="H327" s="110"/>
      <c r="I327" s="110"/>
    </row>
    <row r="328" spans="1:9" ht="12.75" customHeight="1" x14ac:dyDescent="0.2">
      <c r="A328" s="47"/>
      <c r="B328" s="47"/>
      <c r="C328" s="47"/>
      <c r="D328" s="47"/>
      <c r="E328" s="110"/>
      <c r="F328" s="110"/>
      <c r="G328" s="110"/>
      <c r="H328" s="110"/>
      <c r="I328" s="110"/>
    </row>
    <row r="329" spans="1:9" ht="12.75" customHeight="1" x14ac:dyDescent="0.2">
      <c r="A329" s="47"/>
      <c r="B329" s="47"/>
      <c r="C329" s="47"/>
      <c r="D329" s="47"/>
      <c r="E329" s="110"/>
      <c r="F329" s="110"/>
      <c r="G329" s="110"/>
      <c r="H329" s="110"/>
      <c r="I329" s="110"/>
    </row>
    <row r="330" spans="1:9" ht="12.75" customHeight="1" x14ac:dyDescent="0.2">
      <c r="A330" s="47"/>
      <c r="B330" s="47"/>
      <c r="C330" s="47"/>
      <c r="D330" s="47"/>
      <c r="E330" s="110"/>
      <c r="F330" s="110"/>
      <c r="G330" s="110"/>
      <c r="H330" s="110"/>
      <c r="I330" s="110"/>
    </row>
    <row r="331" spans="1:9" ht="12.75" customHeight="1" x14ac:dyDescent="0.2">
      <c r="A331" s="47"/>
      <c r="B331" s="47"/>
      <c r="C331" s="47"/>
      <c r="D331" s="47"/>
      <c r="E331" s="110"/>
      <c r="F331" s="110"/>
      <c r="G331" s="110"/>
      <c r="H331" s="110"/>
      <c r="I331" s="110"/>
    </row>
    <row r="332" spans="1:9" ht="12.75" customHeight="1" x14ac:dyDescent="0.2">
      <c r="A332" s="47"/>
      <c r="B332" s="47"/>
      <c r="C332" s="47"/>
      <c r="D332" s="47"/>
      <c r="E332" s="110"/>
      <c r="F332" s="110"/>
      <c r="G332" s="110"/>
      <c r="H332" s="110"/>
      <c r="I332" s="110"/>
    </row>
    <row r="333" spans="1:9" ht="12.75" customHeight="1" x14ac:dyDescent="0.2">
      <c r="A333" s="47"/>
      <c r="B333" s="47"/>
      <c r="C333" s="47"/>
      <c r="D333" s="47"/>
      <c r="E333" s="110"/>
      <c r="F333" s="110"/>
      <c r="G333" s="110"/>
      <c r="H333" s="110"/>
      <c r="I333" s="110"/>
    </row>
    <row r="334" spans="1:9" ht="12.75" customHeight="1" x14ac:dyDescent="0.2">
      <c r="A334" s="47"/>
      <c r="B334" s="47"/>
      <c r="C334" s="47"/>
      <c r="D334" s="47"/>
      <c r="E334" s="110"/>
      <c r="F334" s="110"/>
      <c r="G334" s="110"/>
      <c r="H334" s="110"/>
      <c r="I334" s="110"/>
    </row>
    <row r="335" spans="1:9" ht="12.75" customHeight="1" x14ac:dyDescent="0.2">
      <c r="A335" s="47"/>
      <c r="B335" s="47"/>
      <c r="C335" s="47"/>
      <c r="D335" s="47"/>
      <c r="E335" s="110"/>
      <c r="F335" s="110"/>
      <c r="G335" s="110"/>
      <c r="H335" s="110"/>
      <c r="I335" s="110"/>
    </row>
    <row r="336" spans="1:9" ht="12.75" customHeight="1" x14ac:dyDescent="0.2">
      <c r="A336" s="47"/>
      <c r="B336" s="47"/>
      <c r="C336" s="47"/>
      <c r="D336" s="47"/>
      <c r="E336" s="110"/>
      <c r="F336" s="110"/>
      <c r="G336" s="110"/>
      <c r="H336" s="110"/>
      <c r="I336" s="110"/>
    </row>
    <row r="337" spans="1:9" ht="12.75" customHeight="1" x14ac:dyDescent="0.2">
      <c r="A337" s="47"/>
      <c r="B337" s="47"/>
      <c r="C337" s="47"/>
      <c r="D337" s="47"/>
      <c r="E337" s="110"/>
      <c r="F337" s="110"/>
      <c r="G337" s="110"/>
      <c r="H337" s="110"/>
      <c r="I337" s="110"/>
    </row>
    <row r="338" spans="1:9" ht="12.75" customHeight="1" x14ac:dyDescent="0.2">
      <c r="A338" s="47"/>
      <c r="B338" s="47"/>
      <c r="C338" s="47"/>
      <c r="D338" s="47"/>
      <c r="E338" s="110"/>
      <c r="F338" s="110"/>
      <c r="G338" s="110"/>
      <c r="H338" s="110"/>
      <c r="I338" s="110"/>
    </row>
    <row r="339" spans="1:9" ht="12.75" customHeight="1" x14ac:dyDescent="0.2">
      <c r="A339" s="47"/>
      <c r="B339" s="47"/>
      <c r="C339" s="47"/>
      <c r="D339" s="47"/>
      <c r="E339" s="110"/>
      <c r="F339" s="110"/>
      <c r="G339" s="110"/>
      <c r="H339" s="110"/>
      <c r="I339" s="110"/>
    </row>
    <row r="340" spans="1:9" ht="12.75" customHeight="1" x14ac:dyDescent="0.2">
      <c r="A340" s="47"/>
      <c r="B340" s="47"/>
      <c r="C340" s="47"/>
      <c r="D340" s="47"/>
      <c r="E340" s="110"/>
      <c r="F340" s="110"/>
      <c r="G340" s="110"/>
      <c r="H340" s="110"/>
      <c r="I340" s="110"/>
    </row>
    <row r="341" spans="1:9" ht="12.75" customHeight="1" x14ac:dyDescent="0.2">
      <c r="A341" s="47"/>
      <c r="B341" s="47"/>
      <c r="C341" s="47"/>
      <c r="D341" s="47"/>
      <c r="E341" s="110"/>
      <c r="F341" s="110"/>
      <c r="G341" s="110"/>
      <c r="H341" s="110"/>
      <c r="I341" s="110"/>
    </row>
    <row r="342" spans="1:9" ht="12.75" customHeight="1" x14ac:dyDescent="0.2">
      <c r="A342" s="47"/>
      <c r="B342" s="47"/>
      <c r="C342" s="47"/>
      <c r="D342" s="47"/>
      <c r="E342" s="110"/>
      <c r="F342" s="110"/>
      <c r="G342" s="110"/>
      <c r="H342" s="110"/>
      <c r="I342" s="110"/>
    </row>
    <row r="343" spans="1:9" ht="12.75" customHeight="1" x14ac:dyDescent="0.2">
      <c r="D343" t="s">
        <v>309</v>
      </c>
      <c r="E343" s="140">
        <f>SUM(E302:E342)</f>
        <v>0</v>
      </c>
      <c r="F343" s="140">
        <f>SUM(F302:F342)</f>
        <v>0</v>
      </c>
      <c r="G343" s="140">
        <f>SUM(G302:G342)</f>
        <v>0</v>
      </c>
      <c r="H343" s="140">
        <f>SUM(H302:H342)</f>
        <v>0</v>
      </c>
      <c r="I343" s="140">
        <f>SUM(I302:I342)</f>
        <v>0</v>
      </c>
    </row>
    <row r="344" spans="1:9" ht="12.75" customHeight="1" x14ac:dyDescent="0.2">
      <c r="E344" s="29"/>
      <c r="F344" s="29"/>
      <c r="G344" s="29"/>
      <c r="H344" s="29"/>
      <c r="I344" s="29"/>
    </row>
    <row r="345" spans="1:9" ht="12.75" customHeight="1" x14ac:dyDescent="0.2">
      <c r="E345" s="29"/>
      <c r="F345" s="29"/>
      <c r="G345" s="29"/>
      <c r="H345" s="29"/>
      <c r="I345" s="29"/>
    </row>
    <row r="346" spans="1:9" ht="12.75" customHeight="1" x14ac:dyDescent="0.2">
      <c r="E346" s="29"/>
      <c r="F346" s="102" t="s">
        <v>475</v>
      </c>
      <c r="G346" s="29"/>
      <c r="H346" s="29"/>
      <c r="I346" s="29"/>
    </row>
    <row r="347" spans="1:9" ht="12.75" customHeight="1" x14ac:dyDescent="0.2">
      <c r="E347" s="29"/>
      <c r="F347" s="29"/>
      <c r="G347" s="29"/>
      <c r="H347" s="29"/>
      <c r="I347" s="29"/>
    </row>
    <row r="348" spans="1:9" ht="12.75" customHeight="1" x14ac:dyDescent="0.2">
      <c r="A348" t="s">
        <v>476</v>
      </c>
      <c r="E348" s="48"/>
      <c r="F348" s="48"/>
      <c r="G348" s="48"/>
      <c r="H348" s="48"/>
      <c r="I348" s="48"/>
    </row>
    <row r="349" spans="1:9" ht="12.75" customHeight="1" x14ac:dyDescent="0.2">
      <c r="A349" s="47"/>
      <c r="B349" t="s">
        <v>477</v>
      </c>
      <c r="E349" s="110"/>
      <c r="F349" s="110"/>
      <c r="G349" s="110"/>
      <c r="H349" s="110"/>
      <c r="I349" s="110"/>
    </row>
    <row r="350" spans="1:9" ht="12.75" customHeight="1" x14ac:dyDescent="0.2">
      <c r="A350" s="47"/>
      <c r="B350" t="s">
        <v>471</v>
      </c>
      <c r="E350" s="110"/>
      <c r="F350" s="110"/>
      <c r="G350" s="110"/>
      <c r="H350" s="110"/>
      <c r="I350" s="110"/>
    </row>
    <row r="351" spans="1:9" ht="12.75" customHeight="1" x14ac:dyDescent="0.2">
      <c r="A351" s="47"/>
      <c r="B351" s="47" t="s">
        <v>478</v>
      </c>
      <c r="C351" s="47"/>
      <c r="D351" s="47"/>
      <c r="E351" s="110"/>
      <c r="F351" s="110"/>
      <c r="G351" s="110"/>
      <c r="H351" s="110"/>
      <c r="I351" s="110"/>
    </row>
    <row r="352" spans="1:9" ht="12.75" customHeight="1" x14ac:dyDescent="0.2">
      <c r="A352" s="47"/>
      <c r="B352" s="47" t="s">
        <v>479</v>
      </c>
      <c r="C352" s="47"/>
      <c r="D352" s="47"/>
      <c r="E352" s="110"/>
      <c r="F352" s="110"/>
      <c r="G352" s="110"/>
      <c r="H352" s="110"/>
      <c r="I352" s="110"/>
    </row>
    <row r="353" spans="1:9" ht="12.75" customHeight="1" x14ac:dyDescent="0.2">
      <c r="A353" s="47"/>
      <c r="B353" s="47" t="s">
        <v>437</v>
      </c>
      <c r="C353" s="47"/>
      <c r="D353" s="47"/>
      <c r="E353" s="110"/>
      <c r="F353" s="110"/>
      <c r="G353" s="110"/>
      <c r="H353" s="110"/>
      <c r="I353" s="110"/>
    </row>
    <row r="354" spans="1:9" ht="12.75" customHeight="1" x14ac:dyDescent="0.2">
      <c r="A354" s="47"/>
      <c r="B354" s="47" t="s">
        <v>422</v>
      </c>
      <c r="C354" s="47"/>
      <c r="D354" s="47"/>
      <c r="E354" s="110"/>
      <c r="F354" s="110"/>
      <c r="G354" s="110"/>
      <c r="H354" s="110"/>
      <c r="I354" s="110"/>
    </row>
    <row r="355" spans="1:9" ht="12.75" customHeight="1" x14ac:dyDescent="0.2">
      <c r="A355" s="47"/>
      <c r="B355" s="47" t="s">
        <v>480</v>
      </c>
      <c r="C355" s="47"/>
      <c r="D355" s="47"/>
      <c r="E355" s="110"/>
      <c r="F355" s="110"/>
      <c r="G355" s="110"/>
      <c r="H355" s="110"/>
      <c r="I355" s="110"/>
    </row>
    <row r="356" spans="1:9" ht="12.75" customHeight="1" x14ac:dyDescent="0.2">
      <c r="A356" s="47"/>
      <c r="B356" s="47"/>
      <c r="C356" s="47"/>
      <c r="D356" s="47"/>
      <c r="E356" s="110"/>
      <c r="F356" s="110"/>
      <c r="G356" s="110"/>
      <c r="H356" s="110"/>
      <c r="I356" s="110"/>
    </row>
    <row r="357" spans="1:9" ht="12.75" customHeight="1" x14ac:dyDescent="0.2">
      <c r="A357" s="47"/>
      <c r="B357" s="47"/>
      <c r="C357" s="47"/>
      <c r="D357" s="47"/>
      <c r="E357" s="110"/>
      <c r="F357" s="110"/>
      <c r="G357" s="110"/>
      <c r="H357" s="110"/>
      <c r="I357" s="110"/>
    </row>
    <row r="358" spans="1:9" ht="12.75" customHeight="1" x14ac:dyDescent="0.2">
      <c r="A358" s="47"/>
      <c r="B358" s="47"/>
      <c r="C358" s="47"/>
      <c r="D358" s="47"/>
      <c r="E358" s="110"/>
      <c r="F358" s="110"/>
      <c r="G358" s="110"/>
      <c r="H358" s="110"/>
      <c r="I358" s="110"/>
    </row>
    <row r="359" spans="1:9" ht="12.75" customHeight="1" x14ac:dyDescent="0.2">
      <c r="A359" s="47"/>
      <c r="B359" s="47"/>
      <c r="C359" s="47"/>
      <c r="D359" s="47"/>
      <c r="E359" s="110"/>
      <c r="F359" s="110"/>
      <c r="G359" s="110"/>
      <c r="H359" s="110"/>
      <c r="I359" s="110"/>
    </row>
    <row r="360" spans="1:9" ht="12.75" customHeight="1" x14ac:dyDescent="0.2">
      <c r="A360" s="47"/>
      <c r="B360" s="47"/>
      <c r="C360" s="47"/>
      <c r="D360" s="47"/>
      <c r="E360" s="110"/>
      <c r="F360" s="110"/>
      <c r="G360" s="110"/>
      <c r="H360" s="110"/>
      <c r="I360" s="110"/>
    </row>
    <row r="361" spans="1:9" ht="12.75" customHeight="1" x14ac:dyDescent="0.2">
      <c r="A361" s="47"/>
      <c r="B361" s="47"/>
      <c r="C361" s="47"/>
      <c r="D361" s="47"/>
      <c r="E361" s="110"/>
      <c r="F361" s="110"/>
      <c r="G361" s="110"/>
      <c r="H361" s="110"/>
      <c r="I361" s="110"/>
    </row>
    <row r="362" spans="1:9" ht="12.75" customHeight="1" x14ac:dyDescent="0.2">
      <c r="A362" s="47"/>
      <c r="B362" s="47"/>
      <c r="C362" s="47"/>
      <c r="D362" s="47"/>
      <c r="E362" s="110"/>
      <c r="F362" s="110"/>
      <c r="G362" s="110"/>
      <c r="H362" s="110"/>
      <c r="I362" s="110"/>
    </row>
    <row r="363" spans="1:9" ht="12.75" customHeight="1" x14ac:dyDescent="0.2">
      <c r="A363" s="47"/>
      <c r="B363" s="47"/>
      <c r="C363" s="47"/>
      <c r="D363" s="47"/>
      <c r="E363" s="110"/>
      <c r="F363" s="110"/>
      <c r="G363" s="110"/>
      <c r="H363" s="110"/>
      <c r="I363" s="110"/>
    </row>
    <row r="364" spans="1:9" ht="12.75" customHeight="1" x14ac:dyDescent="0.2">
      <c r="A364" s="47"/>
      <c r="B364" s="47"/>
      <c r="C364" s="47"/>
      <c r="D364" s="47"/>
      <c r="E364" s="110"/>
      <c r="F364" s="110"/>
      <c r="G364" s="110"/>
      <c r="H364" s="110"/>
      <c r="I364" s="110"/>
    </row>
    <row r="365" spans="1:9" ht="12.75" customHeight="1" x14ac:dyDescent="0.2">
      <c r="A365" s="47"/>
      <c r="B365" s="47"/>
      <c r="C365" s="47"/>
      <c r="D365" s="47"/>
      <c r="E365" s="110"/>
      <c r="F365" s="110"/>
      <c r="G365" s="110"/>
      <c r="H365" s="110"/>
      <c r="I365" s="110"/>
    </row>
    <row r="366" spans="1:9" ht="12.75" customHeight="1" x14ac:dyDescent="0.2">
      <c r="A366" s="47"/>
      <c r="B366" s="47"/>
      <c r="C366" s="47"/>
      <c r="D366" s="47"/>
      <c r="E366" s="110"/>
      <c r="F366" s="110"/>
      <c r="G366" s="110"/>
      <c r="H366" s="110"/>
      <c r="I366" s="110"/>
    </row>
    <row r="367" spans="1:9" ht="12.75" customHeight="1" x14ac:dyDescent="0.2">
      <c r="A367" s="47"/>
      <c r="B367" s="47"/>
      <c r="C367" s="47"/>
      <c r="D367" s="47"/>
      <c r="E367" s="110"/>
      <c r="F367" s="110"/>
      <c r="G367" s="110"/>
      <c r="H367" s="110"/>
      <c r="I367" s="110"/>
    </row>
    <row r="368" spans="1:9" ht="12.75" customHeight="1" x14ac:dyDescent="0.2">
      <c r="D368" t="s">
        <v>309</v>
      </c>
      <c r="E368" s="140">
        <f>SUM(E348:E367)</f>
        <v>0</v>
      </c>
      <c r="F368" s="140">
        <f>SUM(F348:F367)</f>
        <v>0</v>
      </c>
      <c r="G368" s="140">
        <f>SUM(G348:G367)</f>
        <v>0</v>
      </c>
      <c r="H368" s="140">
        <f>SUM(H348:H367)</f>
        <v>0</v>
      </c>
      <c r="I368" s="140">
        <f>SUM(I348:I367)</f>
        <v>0</v>
      </c>
    </row>
    <row r="369" spans="1:9" ht="12.75" customHeight="1" x14ac:dyDescent="0.2">
      <c r="E369" s="101"/>
      <c r="F369" s="101"/>
      <c r="G369" s="101"/>
      <c r="H369" s="101"/>
      <c r="I369" s="101"/>
    </row>
    <row r="370" spans="1:9" ht="12.75" customHeight="1" x14ac:dyDescent="0.2">
      <c r="A370" t="s">
        <v>481</v>
      </c>
      <c r="E370" s="48"/>
      <c r="F370" s="48"/>
      <c r="G370" s="48"/>
      <c r="H370" s="48"/>
      <c r="I370" s="48"/>
    </row>
    <row r="371" spans="1:9" ht="12.75" customHeight="1" x14ac:dyDescent="0.2">
      <c r="A371" s="47"/>
      <c r="B371" t="s">
        <v>482</v>
      </c>
      <c r="E371" s="48"/>
      <c r="F371" s="48"/>
      <c r="G371" s="48"/>
      <c r="H371" s="48"/>
      <c r="I371" s="48"/>
    </row>
    <row r="372" spans="1:9" ht="12.75" customHeight="1" x14ac:dyDescent="0.2">
      <c r="A372" s="47"/>
      <c r="C372" t="s">
        <v>463</v>
      </c>
      <c r="E372" s="110"/>
      <c r="F372" s="110"/>
      <c r="G372" s="110"/>
      <c r="H372" s="110"/>
      <c r="I372" s="110"/>
    </row>
    <row r="373" spans="1:9" ht="12.75" customHeight="1" x14ac:dyDescent="0.2">
      <c r="A373" s="47"/>
      <c r="B373" t="s">
        <v>483</v>
      </c>
      <c r="E373" s="110"/>
      <c r="F373" s="110"/>
      <c r="G373" s="110"/>
      <c r="H373" s="110"/>
      <c r="I373" s="110"/>
    </row>
    <row r="374" spans="1:9" ht="12.75" customHeight="1" x14ac:dyDescent="0.2">
      <c r="A374" s="47"/>
      <c r="B374" t="s">
        <v>484</v>
      </c>
      <c r="E374" s="110"/>
      <c r="F374" s="110"/>
      <c r="G374" s="110"/>
      <c r="H374" s="110"/>
      <c r="I374" s="110"/>
    </row>
    <row r="375" spans="1:9" ht="12.75" customHeight="1" x14ac:dyDescent="0.2">
      <c r="A375" s="47"/>
      <c r="B375" s="47" t="s">
        <v>421</v>
      </c>
      <c r="C375" s="47"/>
      <c r="D375" s="47"/>
      <c r="E375" s="110"/>
      <c r="F375" s="110"/>
      <c r="G375" s="110"/>
      <c r="H375" s="110"/>
      <c r="I375" s="110"/>
    </row>
    <row r="376" spans="1:9" ht="12.75" customHeight="1" x14ac:dyDescent="0.2">
      <c r="A376" s="47"/>
      <c r="B376" s="47" t="s">
        <v>422</v>
      </c>
      <c r="C376" s="47"/>
      <c r="D376" s="47"/>
      <c r="E376" s="110"/>
      <c r="F376" s="110"/>
      <c r="G376" s="110"/>
      <c r="H376" s="110"/>
      <c r="I376" s="110"/>
    </row>
    <row r="377" spans="1:9" ht="12.75" customHeight="1" x14ac:dyDescent="0.2">
      <c r="A377" s="47"/>
      <c r="B377" s="47" t="s">
        <v>473</v>
      </c>
      <c r="C377" s="47"/>
      <c r="D377" s="47"/>
      <c r="E377" s="110"/>
      <c r="F377" s="110"/>
      <c r="G377" s="110"/>
      <c r="H377" s="110"/>
      <c r="I377" s="110"/>
    </row>
    <row r="378" spans="1:9" ht="12.75" customHeight="1" x14ac:dyDescent="0.2">
      <c r="A378" s="47"/>
      <c r="B378" s="47" t="s">
        <v>316</v>
      </c>
      <c r="C378" s="47"/>
      <c r="D378" s="47"/>
      <c r="E378" s="110"/>
      <c r="F378" s="110"/>
      <c r="G378" s="110"/>
      <c r="H378" s="110"/>
      <c r="I378" s="110"/>
    </row>
    <row r="379" spans="1:9" ht="12.75" customHeight="1" x14ac:dyDescent="0.2">
      <c r="A379" s="47"/>
      <c r="B379" s="47"/>
      <c r="C379" s="47"/>
      <c r="D379" s="47"/>
      <c r="E379" s="110"/>
      <c r="F379" s="110"/>
      <c r="G379" s="110"/>
      <c r="H379" s="110"/>
      <c r="I379" s="110"/>
    </row>
    <row r="380" spans="1:9" ht="12.75" customHeight="1" x14ac:dyDescent="0.2">
      <c r="A380" s="47"/>
      <c r="B380" s="47"/>
      <c r="C380" s="47"/>
      <c r="D380" s="47"/>
      <c r="E380" s="110"/>
      <c r="F380" s="110"/>
      <c r="G380" s="110"/>
      <c r="H380" s="110"/>
      <c r="I380" s="110"/>
    </row>
    <row r="381" spans="1:9" ht="12.75" customHeight="1" x14ac:dyDescent="0.2">
      <c r="A381" s="47"/>
      <c r="B381" s="47"/>
      <c r="C381" s="47"/>
      <c r="D381" s="47"/>
      <c r="E381" s="110"/>
      <c r="F381" s="110"/>
      <c r="G381" s="110"/>
      <c r="H381" s="110"/>
      <c r="I381" s="110"/>
    </row>
    <row r="382" spans="1:9" ht="12.75" customHeight="1" x14ac:dyDescent="0.2">
      <c r="A382" s="47"/>
      <c r="B382" s="47"/>
      <c r="C382" s="47"/>
      <c r="D382" s="47"/>
      <c r="E382" s="110"/>
      <c r="F382" s="110"/>
      <c r="G382" s="110"/>
      <c r="H382" s="110"/>
      <c r="I382" s="110"/>
    </row>
    <row r="383" spans="1:9" ht="12.75" customHeight="1" x14ac:dyDescent="0.2">
      <c r="A383" s="47"/>
      <c r="B383" s="47"/>
      <c r="C383" s="47"/>
      <c r="D383" s="47"/>
      <c r="E383" s="110"/>
      <c r="F383" s="110"/>
      <c r="G383" s="110"/>
      <c r="H383" s="110"/>
      <c r="I383" s="110"/>
    </row>
    <row r="384" spans="1:9" ht="12.75" customHeight="1" x14ac:dyDescent="0.2">
      <c r="A384" s="47"/>
      <c r="B384" s="47"/>
      <c r="C384" s="47"/>
      <c r="D384" s="47"/>
      <c r="E384" s="110"/>
      <c r="F384" s="110"/>
      <c r="G384" s="110"/>
      <c r="H384" s="110"/>
      <c r="I384" s="110"/>
    </row>
    <row r="385" spans="1:9" ht="12.75" customHeight="1" x14ac:dyDescent="0.2">
      <c r="A385" s="47"/>
      <c r="B385" s="47"/>
      <c r="C385" s="47"/>
      <c r="D385" s="47"/>
      <c r="E385" s="110"/>
      <c r="F385" s="110"/>
      <c r="G385" s="110"/>
      <c r="H385" s="110"/>
      <c r="I385" s="110"/>
    </row>
    <row r="386" spans="1:9" ht="12.75" customHeight="1" x14ac:dyDescent="0.2">
      <c r="A386" s="47"/>
      <c r="B386" s="47"/>
      <c r="C386" s="47"/>
      <c r="D386" s="47"/>
      <c r="E386" s="110"/>
      <c r="F386" s="110"/>
      <c r="G386" s="110"/>
      <c r="H386" s="110"/>
      <c r="I386" s="110"/>
    </row>
    <row r="387" spans="1:9" ht="12.75" customHeight="1" x14ac:dyDescent="0.2">
      <c r="A387" s="47"/>
      <c r="B387" s="47"/>
      <c r="C387" s="47"/>
      <c r="D387" s="47"/>
      <c r="E387" s="110"/>
      <c r="F387" s="110"/>
      <c r="G387" s="110"/>
      <c r="H387" s="110"/>
      <c r="I387" s="110"/>
    </row>
    <row r="388" spans="1:9" ht="12.75" customHeight="1" x14ac:dyDescent="0.2">
      <c r="A388" s="47"/>
      <c r="B388" s="47"/>
      <c r="C388" s="47"/>
      <c r="D388" s="47"/>
      <c r="E388" s="110"/>
      <c r="F388" s="110"/>
      <c r="G388" s="110"/>
      <c r="H388" s="110"/>
      <c r="I388" s="110"/>
    </row>
    <row r="389" spans="1:9" ht="12.75" customHeight="1" x14ac:dyDescent="0.2">
      <c r="A389" s="47"/>
      <c r="B389" s="47"/>
      <c r="C389" s="47"/>
      <c r="D389" s="47"/>
      <c r="E389" s="110"/>
      <c r="F389" s="110"/>
      <c r="G389" s="110"/>
      <c r="H389" s="110"/>
      <c r="I389" s="110"/>
    </row>
    <row r="390" spans="1:9" ht="12.75" customHeight="1" x14ac:dyDescent="0.2">
      <c r="A390" s="47"/>
      <c r="B390" s="47"/>
      <c r="C390" s="47"/>
      <c r="D390" s="47"/>
      <c r="E390" s="110"/>
      <c r="F390" s="110"/>
      <c r="G390" s="110"/>
      <c r="H390" s="110"/>
      <c r="I390" s="110"/>
    </row>
    <row r="391" spans="1:9" ht="12.75" customHeight="1" x14ac:dyDescent="0.2">
      <c r="D391" t="s">
        <v>309</v>
      </c>
      <c r="E391" s="140">
        <f>SUM(E370:E390)</f>
        <v>0</v>
      </c>
      <c r="F391" s="140">
        <f>SUM(F370:F390)</f>
        <v>0</v>
      </c>
      <c r="G391" s="140">
        <f>SUM(G370:G390)</f>
        <v>0</v>
      </c>
      <c r="H391" s="140">
        <f>SUM(H370:H390)</f>
        <v>0</v>
      </c>
      <c r="I391" s="140">
        <f>SUM(I370:I390)</f>
        <v>0</v>
      </c>
    </row>
    <row r="392" spans="1:9" ht="12.75" customHeight="1" x14ac:dyDescent="0.2">
      <c r="E392" s="29"/>
      <c r="F392" s="29"/>
      <c r="G392" s="29"/>
      <c r="H392" s="29"/>
      <c r="I392" s="29"/>
    </row>
    <row r="393" spans="1:9" ht="12.75" customHeight="1" x14ac:dyDescent="0.2">
      <c r="E393" s="29"/>
      <c r="F393" s="29"/>
      <c r="G393" s="29"/>
      <c r="H393" s="29"/>
      <c r="I393" s="29"/>
    </row>
    <row r="394" spans="1:9" ht="12.75" customHeight="1" x14ac:dyDescent="0.2">
      <c r="E394" s="29"/>
      <c r="F394" s="102" t="s">
        <v>485</v>
      </c>
      <c r="G394" s="29"/>
      <c r="H394" s="29"/>
      <c r="I394" s="29"/>
    </row>
    <row r="395" spans="1:9" ht="12.75" customHeight="1" x14ac:dyDescent="0.2">
      <c r="E395" s="29"/>
      <c r="F395" s="29"/>
      <c r="G395" s="29"/>
      <c r="H395" s="29"/>
      <c r="I395" s="29"/>
    </row>
    <row r="396" spans="1:9" ht="12.75" customHeight="1" x14ac:dyDescent="0.2">
      <c r="A396" t="s">
        <v>486</v>
      </c>
      <c r="E396" s="48"/>
      <c r="F396" s="48"/>
      <c r="G396" s="48"/>
      <c r="H396" s="48"/>
      <c r="I396" s="48"/>
    </row>
    <row r="397" spans="1:9" ht="12.75" customHeight="1" x14ac:dyDescent="0.2">
      <c r="A397" s="47"/>
      <c r="B397" t="s">
        <v>451</v>
      </c>
      <c r="E397" s="48"/>
      <c r="F397" s="48"/>
      <c r="G397" s="48"/>
      <c r="H397" s="48"/>
      <c r="I397" s="48"/>
    </row>
    <row r="398" spans="1:9" ht="12.75" customHeight="1" x14ac:dyDescent="0.2">
      <c r="A398" s="47"/>
      <c r="C398" t="s">
        <v>452</v>
      </c>
      <c r="E398" s="110"/>
      <c r="F398" s="110"/>
      <c r="G398" s="110"/>
      <c r="H398" s="110"/>
      <c r="I398" s="110"/>
    </row>
    <row r="399" spans="1:9" ht="12.75" customHeight="1" x14ac:dyDescent="0.2">
      <c r="A399" s="47"/>
      <c r="B399" s="47" t="s">
        <v>421</v>
      </c>
      <c r="C399" s="47"/>
      <c r="D399" s="47"/>
      <c r="E399" s="110"/>
      <c r="F399" s="110"/>
      <c r="G399" s="110"/>
      <c r="H399" s="110"/>
      <c r="I399" s="110"/>
    </row>
    <row r="400" spans="1:9" ht="12.75" customHeight="1" x14ac:dyDescent="0.2">
      <c r="A400" s="47"/>
      <c r="B400" s="47" t="s">
        <v>422</v>
      </c>
      <c r="C400" s="47"/>
      <c r="D400" s="47"/>
      <c r="E400" s="110"/>
      <c r="F400" s="110"/>
      <c r="G400" s="110"/>
      <c r="H400" s="110"/>
      <c r="I400" s="110"/>
    </row>
    <row r="401" spans="1:9" ht="12.75" customHeight="1" x14ac:dyDescent="0.2">
      <c r="A401" s="47"/>
      <c r="B401" s="47" t="s">
        <v>473</v>
      </c>
      <c r="C401" s="47"/>
      <c r="D401" s="47"/>
      <c r="E401" s="110"/>
      <c r="F401" s="110"/>
      <c r="G401" s="110"/>
      <c r="H401" s="110"/>
      <c r="I401" s="110"/>
    </row>
    <row r="402" spans="1:9" ht="12.75" customHeight="1" x14ac:dyDescent="0.2">
      <c r="A402" s="47"/>
      <c r="B402" s="47" t="s">
        <v>316</v>
      </c>
      <c r="C402" s="47"/>
      <c r="D402" s="47"/>
      <c r="E402" s="110"/>
      <c r="F402" s="110"/>
      <c r="G402" s="110"/>
      <c r="H402" s="110"/>
      <c r="I402" s="110"/>
    </row>
    <row r="403" spans="1:9" ht="12.75" customHeight="1" x14ac:dyDescent="0.2">
      <c r="A403" s="47"/>
      <c r="B403" s="47"/>
      <c r="C403" s="47"/>
      <c r="D403" s="47"/>
      <c r="E403" s="110"/>
      <c r="F403" s="110"/>
      <c r="G403" s="110"/>
      <c r="H403" s="110"/>
      <c r="I403" s="110"/>
    </row>
    <row r="404" spans="1:9" ht="12.75" customHeight="1" x14ac:dyDescent="0.2">
      <c r="A404" s="47"/>
      <c r="B404" s="47"/>
      <c r="C404" s="47"/>
      <c r="D404" s="47"/>
      <c r="E404" s="110"/>
      <c r="F404" s="110"/>
      <c r="G404" s="110"/>
      <c r="H404" s="110"/>
      <c r="I404" s="110"/>
    </row>
    <row r="405" spans="1:9" ht="12.75" customHeight="1" x14ac:dyDescent="0.2">
      <c r="A405" s="47"/>
      <c r="B405" s="47"/>
      <c r="C405" s="47"/>
      <c r="D405" s="47"/>
      <c r="E405" s="110"/>
      <c r="F405" s="110"/>
      <c r="G405" s="110"/>
      <c r="H405" s="110"/>
      <c r="I405" s="110"/>
    </row>
    <row r="406" spans="1:9" ht="12.75" customHeight="1" x14ac:dyDescent="0.2">
      <c r="A406" s="47"/>
      <c r="B406" s="47"/>
      <c r="C406" s="47"/>
      <c r="D406" s="47"/>
      <c r="E406" s="110"/>
      <c r="F406" s="110"/>
      <c r="G406" s="110"/>
      <c r="H406" s="110"/>
      <c r="I406" s="110"/>
    </row>
    <row r="407" spans="1:9" ht="12.75" customHeight="1" x14ac:dyDescent="0.2">
      <c r="A407" s="47"/>
      <c r="B407" s="47"/>
      <c r="C407" s="47"/>
      <c r="D407" s="47"/>
      <c r="E407" s="110"/>
      <c r="F407" s="110"/>
      <c r="G407" s="110"/>
      <c r="H407" s="110"/>
      <c r="I407" s="110"/>
    </row>
    <row r="408" spans="1:9" ht="12.75" customHeight="1" x14ac:dyDescent="0.2">
      <c r="A408" s="47"/>
      <c r="B408" s="47"/>
      <c r="C408" s="47"/>
      <c r="D408" s="47"/>
      <c r="E408" s="110"/>
      <c r="F408" s="110"/>
      <c r="G408" s="110"/>
      <c r="H408" s="110"/>
      <c r="I408" s="110"/>
    </row>
    <row r="409" spans="1:9" ht="12.75" customHeight="1" x14ac:dyDescent="0.2">
      <c r="A409" s="47"/>
      <c r="B409" s="47"/>
      <c r="C409" s="47"/>
      <c r="D409" s="47"/>
      <c r="E409" s="110"/>
      <c r="F409" s="110"/>
      <c r="G409" s="110"/>
      <c r="H409" s="110"/>
      <c r="I409" s="110"/>
    </row>
    <row r="410" spans="1:9" ht="12.75" customHeight="1" x14ac:dyDescent="0.2">
      <c r="A410" s="47"/>
      <c r="B410" s="47"/>
      <c r="C410" s="47"/>
      <c r="D410" s="47"/>
      <c r="E410" s="110"/>
      <c r="F410" s="110"/>
      <c r="G410" s="110"/>
      <c r="H410" s="110"/>
      <c r="I410" s="110"/>
    </row>
    <row r="411" spans="1:9" ht="12.75" customHeight="1" x14ac:dyDescent="0.2">
      <c r="A411" s="47"/>
      <c r="B411" s="47"/>
      <c r="C411" s="47"/>
      <c r="D411" s="47"/>
      <c r="E411" s="110"/>
      <c r="F411" s="110"/>
      <c r="G411" s="110"/>
      <c r="H411" s="110"/>
      <c r="I411" s="110"/>
    </row>
    <row r="412" spans="1:9" ht="12.75" customHeight="1" x14ac:dyDescent="0.2">
      <c r="A412" s="47"/>
      <c r="B412" s="47"/>
      <c r="C412" s="47"/>
      <c r="D412" s="47"/>
      <c r="E412" s="110"/>
      <c r="F412" s="110"/>
      <c r="G412" s="110"/>
      <c r="H412" s="110"/>
      <c r="I412" s="110"/>
    </row>
    <row r="413" spans="1:9" ht="12.75" customHeight="1" x14ac:dyDescent="0.2">
      <c r="A413" s="47"/>
      <c r="B413" s="47"/>
      <c r="C413" s="47"/>
      <c r="D413" s="47"/>
      <c r="E413" s="110"/>
      <c r="F413" s="110"/>
      <c r="G413" s="110"/>
      <c r="H413" s="110"/>
      <c r="I413" s="110"/>
    </row>
    <row r="414" spans="1:9" ht="12.75" customHeight="1" x14ac:dyDescent="0.2">
      <c r="A414" s="47"/>
      <c r="B414" s="47"/>
      <c r="C414" s="47"/>
      <c r="D414" s="47"/>
      <c r="E414" s="110"/>
      <c r="F414" s="110"/>
      <c r="G414" s="110"/>
      <c r="H414" s="110"/>
      <c r="I414" s="110"/>
    </row>
    <row r="415" spans="1:9" ht="12.75" customHeight="1" x14ac:dyDescent="0.2">
      <c r="A415" s="47"/>
      <c r="B415" s="47"/>
      <c r="C415" s="47"/>
      <c r="D415" s="47"/>
      <c r="E415" s="110"/>
      <c r="F415" s="110"/>
      <c r="G415" s="110"/>
      <c r="H415" s="110"/>
      <c r="I415" s="110"/>
    </row>
    <row r="416" spans="1:9" ht="12.75" customHeight="1" x14ac:dyDescent="0.2">
      <c r="A416" s="47"/>
      <c r="B416" s="47"/>
      <c r="C416" s="47"/>
      <c r="D416" s="47"/>
      <c r="E416" s="110"/>
      <c r="F416" s="110"/>
      <c r="G416" s="110"/>
      <c r="H416" s="110"/>
      <c r="I416" s="110"/>
    </row>
    <row r="417" spans="1:9" ht="12.75" customHeight="1" x14ac:dyDescent="0.2">
      <c r="A417" s="47"/>
      <c r="B417" s="47"/>
      <c r="C417" s="47"/>
      <c r="D417" s="47"/>
      <c r="E417" s="110"/>
      <c r="F417" s="110"/>
      <c r="G417" s="110"/>
      <c r="H417" s="110"/>
      <c r="I417" s="110"/>
    </row>
    <row r="418" spans="1:9" ht="12.75" customHeight="1" x14ac:dyDescent="0.2">
      <c r="D418" t="s">
        <v>309</v>
      </c>
      <c r="E418" s="140">
        <f>SUM(E396:E417)</f>
        <v>0</v>
      </c>
      <c r="F418" s="140">
        <f>SUM(F396:F417)</f>
        <v>0</v>
      </c>
      <c r="G418" s="140">
        <f>SUM(G396:G417)</f>
        <v>0</v>
      </c>
      <c r="H418" s="140">
        <f>SUM(H396:H417)</f>
        <v>0</v>
      </c>
      <c r="I418" s="140">
        <f>SUM(I396:I417)</f>
        <v>0</v>
      </c>
    </row>
    <row r="419" spans="1:9" ht="12.75" customHeight="1" x14ac:dyDescent="0.2">
      <c r="E419" s="29"/>
      <c r="F419" s="29"/>
      <c r="G419" s="29"/>
      <c r="H419" s="29"/>
      <c r="I419" s="29"/>
    </row>
    <row r="420" spans="1:9" ht="12.75" customHeight="1" x14ac:dyDescent="0.2">
      <c r="A420" t="s">
        <v>487</v>
      </c>
      <c r="E420" s="48"/>
      <c r="F420" s="48"/>
      <c r="G420" s="48"/>
      <c r="H420" s="48"/>
      <c r="I420" s="48"/>
    </row>
    <row r="421" spans="1:9" ht="12.75" customHeight="1" x14ac:dyDescent="0.2">
      <c r="A421" s="47"/>
      <c r="B421" t="s">
        <v>488</v>
      </c>
      <c r="E421" s="110"/>
      <c r="F421" s="110"/>
      <c r="G421" s="110"/>
      <c r="H421" s="110"/>
      <c r="I421" s="110"/>
    </row>
    <row r="422" spans="1:9" ht="12.75" customHeight="1" x14ac:dyDescent="0.2">
      <c r="A422" s="47"/>
      <c r="B422" s="47" t="s">
        <v>421</v>
      </c>
      <c r="C422" s="47"/>
      <c r="D422" s="47"/>
      <c r="E422" s="110"/>
      <c r="F422" s="110"/>
      <c r="G422" s="110"/>
      <c r="H422" s="110"/>
      <c r="I422" s="110"/>
    </row>
    <row r="423" spans="1:9" ht="12.75" customHeight="1" x14ac:dyDescent="0.2">
      <c r="A423" s="47"/>
      <c r="B423" s="47" t="s">
        <v>422</v>
      </c>
      <c r="C423" s="47"/>
      <c r="D423" s="47"/>
      <c r="E423" s="110"/>
      <c r="F423" s="110"/>
      <c r="G423" s="110"/>
      <c r="H423" s="110"/>
      <c r="I423" s="110"/>
    </row>
    <row r="424" spans="1:9" ht="12.75" customHeight="1" x14ac:dyDescent="0.2">
      <c r="A424" s="47"/>
      <c r="B424" s="47" t="s">
        <v>473</v>
      </c>
      <c r="C424" s="47"/>
      <c r="D424" s="47"/>
      <c r="E424" s="110"/>
      <c r="F424" s="110"/>
      <c r="G424" s="110"/>
      <c r="H424" s="110"/>
      <c r="I424" s="110"/>
    </row>
    <row r="425" spans="1:9" ht="12.75" customHeight="1" x14ac:dyDescent="0.2">
      <c r="A425" s="47"/>
      <c r="B425" s="47" t="s">
        <v>489</v>
      </c>
      <c r="C425" s="47"/>
      <c r="D425" s="47"/>
      <c r="E425" s="110"/>
      <c r="F425" s="110"/>
      <c r="G425" s="110"/>
      <c r="H425" s="110"/>
      <c r="I425" s="110"/>
    </row>
    <row r="426" spans="1:9" ht="12.75" customHeight="1" x14ac:dyDescent="0.2">
      <c r="A426" s="47"/>
      <c r="B426" s="47"/>
      <c r="C426" s="47"/>
      <c r="D426" s="47"/>
      <c r="E426" s="110"/>
      <c r="F426" s="110"/>
      <c r="G426" s="110"/>
      <c r="H426" s="110"/>
      <c r="I426" s="110"/>
    </row>
    <row r="427" spans="1:9" ht="12.75" customHeight="1" x14ac:dyDescent="0.2">
      <c r="A427" s="47"/>
      <c r="B427" s="47"/>
      <c r="C427" s="47"/>
      <c r="D427" s="47"/>
      <c r="E427" s="110"/>
      <c r="F427" s="110"/>
      <c r="G427" s="110"/>
      <c r="H427" s="110"/>
      <c r="I427" s="110"/>
    </row>
    <row r="428" spans="1:9" ht="12.75" customHeight="1" x14ac:dyDescent="0.2">
      <c r="A428" s="47"/>
      <c r="B428" s="47"/>
      <c r="C428" s="47"/>
      <c r="D428" s="47"/>
      <c r="E428" s="110"/>
      <c r="F428" s="110"/>
      <c r="G428" s="110"/>
      <c r="H428" s="110"/>
      <c r="I428" s="110"/>
    </row>
    <row r="429" spans="1:9" ht="12.75" customHeight="1" x14ac:dyDescent="0.2">
      <c r="A429" s="47"/>
      <c r="B429" s="47"/>
      <c r="C429" s="47"/>
      <c r="D429" s="47"/>
      <c r="E429" s="110"/>
      <c r="F429" s="110"/>
      <c r="G429" s="110"/>
      <c r="H429" s="110"/>
      <c r="I429" s="110"/>
    </row>
    <row r="430" spans="1:9" ht="12.75" customHeight="1" x14ac:dyDescent="0.2">
      <c r="A430" s="47"/>
      <c r="B430" s="47"/>
      <c r="C430" s="47"/>
      <c r="D430" s="47"/>
      <c r="E430" s="110"/>
      <c r="F430" s="110"/>
      <c r="G430" s="110"/>
      <c r="H430" s="110"/>
      <c r="I430" s="110"/>
    </row>
    <row r="431" spans="1:9" ht="12.75" customHeight="1" x14ac:dyDescent="0.2">
      <c r="A431" s="47"/>
      <c r="B431" s="47"/>
      <c r="C431" s="47"/>
      <c r="D431" s="47"/>
      <c r="E431" s="110"/>
      <c r="F431" s="110"/>
      <c r="G431" s="110"/>
      <c r="H431" s="110"/>
      <c r="I431" s="110"/>
    </row>
    <row r="432" spans="1:9" ht="12.75" customHeight="1" x14ac:dyDescent="0.2">
      <c r="A432" s="47"/>
      <c r="B432" s="47"/>
      <c r="C432" s="47"/>
      <c r="D432" s="47"/>
      <c r="E432" s="110"/>
      <c r="F432" s="110"/>
      <c r="G432" s="110"/>
      <c r="H432" s="110"/>
      <c r="I432" s="110"/>
    </row>
    <row r="433" spans="1:9" ht="12.75" customHeight="1" x14ac:dyDescent="0.2">
      <c r="A433" s="47"/>
      <c r="B433" s="47"/>
      <c r="C433" s="47"/>
      <c r="D433" s="47"/>
      <c r="E433" s="110"/>
      <c r="F433" s="110"/>
      <c r="G433" s="110"/>
      <c r="H433" s="110"/>
      <c r="I433" s="110"/>
    </row>
    <row r="434" spans="1:9" ht="12.75" customHeight="1" x14ac:dyDescent="0.2">
      <c r="A434" s="47"/>
      <c r="B434" s="47"/>
      <c r="C434" s="47"/>
      <c r="D434" s="47"/>
      <c r="E434" s="110"/>
      <c r="F434" s="110"/>
      <c r="G434" s="110"/>
      <c r="H434" s="110"/>
      <c r="I434" s="110"/>
    </row>
    <row r="435" spans="1:9" ht="12.75" customHeight="1" x14ac:dyDescent="0.2">
      <c r="A435" s="47"/>
      <c r="B435" s="47"/>
      <c r="C435" s="47"/>
      <c r="D435" s="47"/>
      <c r="E435" s="110"/>
      <c r="F435" s="110"/>
      <c r="G435" s="110"/>
      <c r="H435" s="110"/>
      <c r="I435" s="110"/>
    </row>
    <row r="436" spans="1:9" ht="12.75" customHeight="1" x14ac:dyDescent="0.2">
      <c r="D436" t="s">
        <v>309</v>
      </c>
      <c r="E436" s="140">
        <f>SUM(E420:E435)</f>
        <v>0</v>
      </c>
      <c r="F436" s="140">
        <f>SUM(F420:F435)</f>
        <v>0</v>
      </c>
      <c r="G436" s="140">
        <f>SUM(G420:G435)</f>
        <v>0</v>
      </c>
      <c r="H436" s="140">
        <f>SUM(H420:H435)</f>
        <v>0</v>
      </c>
      <c r="I436" s="140">
        <f>SUM(I420:I435)</f>
        <v>0</v>
      </c>
    </row>
    <row r="437" spans="1:9" ht="12.75" customHeight="1" x14ac:dyDescent="0.2">
      <c r="E437" s="29"/>
      <c r="F437" s="29"/>
      <c r="G437" s="29"/>
      <c r="H437" s="29"/>
      <c r="I437" s="29"/>
    </row>
    <row r="438" spans="1:9" ht="12.75" customHeight="1" x14ac:dyDescent="0.2">
      <c r="A438" t="s">
        <v>490</v>
      </c>
      <c r="E438" s="29"/>
      <c r="F438" s="29"/>
      <c r="G438" s="29"/>
      <c r="H438" s="29"/>
      <c r="I438" s="29"/>
    </row>
    <row r="439" spans="1:9" ht="12.75" customHeight="1" x14ac:dyDescent="0.2">
      <c r="A439" t="s">
        <v>491</v>
      </c>
      <c r="E439" s="140">
        <f>SUM(E436,E418,E391,E368,E343)</f>
        <v>0</v>
      </c>
      <c r="F439" s="140">
        <f>SUM(F436,F418,F391,F368,F343)</f>
        <v>0</v>
      </c>
      <c r="G439" s="140">
        <f>SUM(G436,G418,G391,G368,G343)</f>
        <v>0</v>
      </c>
      <c r="H439" s="140">
        <f>SUM(H436,H418,H391,H368,H343)</f>
        <v>0</v>
      </c>
      <c r="I439" s="140">
        <f>SUM(I436,I418,I391,I368,I343)</f>
        <v>0</v>
      </c>
    </row>
    <row r="440" spans="1:9" ht="12.75" customHeight="1" x14ac:dyDescent="0.2">
      <c r="E440" s="101"/>
      <c r="F440" s="101"/>
      <c r="G440" s="101"/>
      <c r="H440" s="101"/>
      <c r="I440" s="101"/>
    </row>
    <row r="441" spans="1:9" ht="12.75" customHeight="1" x14ac:dyDescent="0.2">
      <c r="E441" s="101"/>
      <c r="F441" s="101"/>
      <c r="G441" s="101"/>
      <c r="H441" s="101"/>
      <c r="I441" s="101"/>
    </row>
    <row r="442" spans="1:9" ht="12.75" customHeight="1" x14ac:dyDescent="0.2">
      <c r="E442" s="101"/>
      <c r="F442" s="102" t="s">
        <v>492</v>
      </c>
      <c r="G442" s="101"/>
      <c r="H442" s="101"/>
      <c r="I442" s="101"/>
    </row>
    <row r="443" spans="1:9" ht="12.75" customHeight="1" x14ac:dyDescent="0.2">
      <c r="E443" s="101"/>
      <c r="F443" s="101"/>
      <c r="G443" s="101"/>
      <c r="H443" s="101"/>
      <c r="I443" s="101"/>
    </row>
    <row r="444" spans="1:9" ht="12.75" customHeight="1" x14ac:dyDescent="0.2">
      <c r="A444" t="s">
        <v>493</v>
      </c>
      <c r="E444" s="101"/>
      <c r="F444" s="101"/>
      <c r="G444" s="101"/>
      <c r="H444" s="101"/>
      <c r="I444" s="101"/>
    </row>
    <row r="445" spans="1:9" ht="12.75" customHeight="1" x14ac:dyDescent="0.2">
      <c r="E445" s="101"/>
      <c r="F445" s="101"/>
      <c r="G445" s="101"/>
      <c r="H445" s="101"/>
      <c r="I445" s="101"/>
    </row>
    <row r="446" spans="1:9" ht="12.75" customHeight="1" x14ac:dyDescent="0.2">
      <c r="A446" s="15" t="s">
        <v>494</v>
      </c>
      <c r="B446" s="85"/>
      <c r="C446" s="85"/>
      <c r="D446" s="85"/>
      <c r="E446" s="152"/>
      <c r="F446" s="152"/>
      <c r="G446" s="152"/>
      <c r="H446" s="152"/>
      <c r="I446" s="152"/>
    </row>
    <row r="447" spans="1:9" ht="12.75" customHeight="1" x14ac:dyDescent="0.2">
      <c r="A447" s="47"/>
      <c r="B447" s="47"/>
      <c r="C447" s="47"/>
      <c r="D447" s="47"/>
      <c r="E447" s="110"/>
      <c r="F447" s="110"/>
      <c r="G447" s="110"/>
      <c r="H447" s="110"/>
      <c r="I447" s="110"/>
    </row>
    <row r="448" spans="1:9" ht="12.75" customHeight="1" x14ac:dyDescent="0.2">
      <c r="A448" s="47"/>
      <c r="B448" s="47"/>
      <c r="C448" s="47"/>
      <c r="D448" s="47"/>
      <c r="E448" s="110"/>
      <c r="F448" s="110"/>
      <c r="G448" s="110"/>
      <c r="H448" s="110"/>
      <c r="I448" s="110"/>
    </row>
    <row r="449" spans="1:9" ht="12.75" customHeight="1" x14ac:dyDescent="0.2">
      <c r="A449" s="47"/>
      <c r="B449" s="47"/>
      <c r="C449" s="47"/>
      <c r="D449" s="47"/>
      <c r="E449" s="110"/>
      <c r="F449" s="110"/>
      <c r="G449" s="110"/>
      <c r="H449" s="110"/>
      <c r="I449" s="110"/>
    </row>
    <row r="450" spans="1:9" ht="12.75" customHeight="1" x14ac:dyDescent="0.2">
      <c r="A450" s="47"/>
      <c r="B450" s="47"/>
      <c r="C450" s="47"/>
      <c r="D450" s="47"/>
      <c r="E450" s="110"/>
      <c r="F450" s="110"/>
      <c r="G450" s="110"/>
      <c r="H450" s="110"/>
      <c r="I450" s="110"/>
    </row>
    <row r="451" spans="1:9" ht="12.75" customHeight="1" x14ac:dyDescent="0.2">
      <c r="A451" s="47"/>
      <c r="B451" s="47"/>
      <c r="C451" s="47"/>
      <c r="D451" s="47"/>
      <c r="E451" s="110"/>
      <c r="F451" s="110"/>
      <c r="G451" s="110"/>
      <c r="H451" s="110"/>
      <c r="I451" s="110"/>
    </row>
    <row r="452" spans="1:9" ht="12.75" customHeight="1" x14ac:dyDescent="0.2">
      <c r="A452" s="47"/>
      <c r="B452" s="47"/>
      <c r="C452" s="47"/>
      <c r="D452" s="47"/>
      <c r="E452" s="110"/>
      <c r="F452" s="110"/>
      <c r="G452" s="110"/>
      <c r="H452" s="110"/>
      <c r="I452" s="110"/>
    </row>
    <row r="453" spans="1:9" ht="12.75" customHeight="1" x14ac:dyDescent="0.2">
      <c r="A453" s="47"/>
      <c r="B453" s="47"/>
      <c r="C453" s="47"/>
      <c r="D453" s="47"/>
      <c r="E453" s="110"/>
      <c r="F453" s="110"/>
      <c r="G453" s="110"/>
      <c r="H453" s="110"/>
      <c r="I453" s="110"/>
    </row>
    <row r="454" spans="1:9" ht="12.75" customHeight="1" x14ac:dyDescent="0.2">
      <c r="A454" s="47"/>
      <c r="B454" s="47"/>
      <c r="C454" s="47"/>
      <c r="D454" s="47"/>
      <c r="E454" s="110"/>
      <c r="F454" s="110"/>
      <c r="G454" s="110"/>
      <c r="H454" s="110"/>
      <c r="I454" s="110"/>
    </row>
    <row r="455" spans="1:9" ht="12.75" customHeight="1" x14ac:dyDescent="0.2">
      <c r="A455" s="47"/>
      <c r="B455" s="47"/>
      <c r="C455" s="47"/>
      <c r="D455" s="47"/>
      <c r="E455" s="110"/>
      <c r="F455" s="110"/>
      <c r="G455" s="110"/>
      <c r="H455" s="110"/>
      <c r="I455" s="110"/>
    </row>
    <row r="456" spans="1:9" ht="12.75" customHeight="1" x14ac:dyDescent="0.2">
      <c r="A456" s="47"/>
      <c r="B456" s="47"/>
      <c r="C456" s="47"/>
      <c r="D456" s="47"/>
      <c r="E456" s="110"/>
      <c r="F456" s="110"/>
      <c r="G456" s="110"/>
      <c r="H456" s="110"/>
      <c r="I456" s="110"/>
    </row>
    <row r="457" spans="1:9" ht="12.75" customHeight="1" x14ac:dyDescent="0.2">
      <c r="A457" s="47"/>
      <c r="B457" s="47"/>
      <c r="C457" s="47"/>
      <c r="D457" s="47"/>
      <c r="E457" s="110"/>
      <c r="F457" s="110"/>
      <c r="G457" s="110"/>
      <c r="H457" s="110"/>
      <c r="I457" s="110"/>
    </row>
    <row r="458" spans="1:9" ht="12.75" customHeight="1" x14ac:dyDescent="0.2">
      <c r="A458" s="47"/>
      <c r="B458" s="47"/>
      <c r="C458" s="47"/>
      <c r="D458" s="47"/>
      <c r="E458" s="110"/>
      <c r="F458" s="110"/>
      <c r="G458" s="110"/>
      <c r="H458" s="110"/>
      <c r="I458" s="110"/>
    </row>
    <row r="459" spans="1:9" ht="12.75" customHeight="1" x14ac:dyDescent="0.2">
      <c r="D459" t="s">
        <v>309</v>
      </c>
      <c r="E459" s="97">
        <f>SUM(E446:E458)</f>
        <v>0</v>
      </c>
      <c r="F459" s="97">
        <f>SUM(F446:F458)</f>
        <v>0</v>
      </c>
      <c r="G459" s="97">
        <f>SUM(G446:G458)</f>
        <v>0</v>
      </c>
      <c r="H459" s="97">
        <f>SUM(H446:H458)</f>
        <v>0</v>
      </c>
      <c r="I459" s="97">
        <f>SUM(I446:I458)</f>
        <v>0</v>
      </c>
    </row>
    <row r="460" spans="1:9" ht="12.75" customHeight="1" x14ac:dyDescent="0.2">
      <c r="E460" s="29"/>
      <c r="F460" s="29"/>
      <c r="G460" s="29"/>
      <c r="H460" s="29"/>
      <c r="I460" s="29"/>
    </row>
    <row r="461" spans="1:9" ht="12.75" customHeight="1" x14ac:dyDescent="0.2">
      <c r="A461" s="15" t="s">
        <v>495</v>
      </c>
      <c r="B461" s="85"/>
      <c r="C461" s="85"/>
      <c r="D461" s="85"/>
      <c r="E461" s="152"/>
      <c r="F461" s="152"/>
      <c r="G461" s="152"/>
      <c r="H461" s="152"/>
      <c r="I461" s="152"/>
    </row>
    <row r="462" spans="1:9" ht="12.75" customHeight="1" x14ac:dyDescent="0.2">
      <c r="A462" s="47"/>
      <c r="B462" s="47"/>
      <c r="C462" s="47"/>
      <c r="D462" s="47"/>
      <c r="E462" s="110"/>
      <c r="F462" s="110"/>
      <c r="G462" s="110"/>
      <c r="H462" s="110"/>
      <c r="I462" s="110"/>
    </row>
    <row r="463" spans="1:9" ht="12.75" customHeight="1" x14ac:dyDescent="0.2">
      <c r="A463" s="47"/>
      <c r="B463" s="47"/>
      <c r="C463" s="47"/>
      <c r="D463" s="47"/>
      <c r="E463" s="110"/>
      <c r="F463" s="110"/>
      <c r="G463" s="110"/>
      <c r="H463" s="110"/>
      <c r="I463" s="110"/>
    </row>
    <row r="464" spans="1:9" ht="12.75" customHeight="1" x14ac:dyDescent="0.2">
      <c r="A464" s="47"/>
      <c r="B464" s="47"/>
      <c r="C464" s="47"/>
      <c r="D464" s="47"/>
      <c r="E464" s="110"/>
      <c r="F464" s="110"/>
      <c r="G464" s="110"/>
      <c r="H464" s="110"/>
      <c r="I464" s="110"/>
    </row>
    <row r="465" spans="1:9" ht="12.75" customHeight="1" x14ac:dyDescent="0.2">
      <c r="A465" s="47"/>
      <c r="B465" s="47"/>
      <c r="C465" s="47"/>
      <c r="D465" s="47"/>
      <c r="E465" s="110"/>
      <c r="F465" s="110"/>
      <c r="G465" s="110"/>
      <c r="H465" s="110"/>
      <c r="I465" s="110"/>
    </row>
    <row r="466" spans="1:9" ht="12.75" customHeight="1" x14ac:dyDescent="0.2">
      <c r="A466" s="47"/>
      <c r="B466" s="47"/>
      <c r="C466" s="47"/>
      <c r="D466" s="47"/>
      <c r="E466" s="110"/>
      <c r="F466" s="110"/>
      <c r="G466" s="110"/>
      <c r="H466" s="110"/>
      <c r="I466" s="110"/>
    </row>
    <row r="467" spans="1:9" ht="12.75" customHeight="1" x14ac:dyDescent="0.2">
      <c r="A467" s="47"/>
      <c r="B467" s="47"/>
      <c r="C467" s="47"/>
      <c r="D467" s="47"/>
      <c r="E467" s="110"/>
      <c r="F467" s="110"/>
      <c r="G467" s="110"/>
      <c r="H467" s="110"/>
      <c r="I467" s="110"/>
    </row>
    <row r="468" spans="1:9" ht="12.75" customHeight="1" x14ac:dyDescent="0.2">
      <c r="A468" s="47"/>
      <c r="B468" s="47"/>
      <c r="C468" s="47"/>
      <c r="D468" s="47"/>
      <c r="E468" s="110"/>
      <c r="F468" s="110"/>
      <c r="G468" s="110"/>
      <c r="H468" s="110"/>
      <c r="I468" s="110"/>
    </row>
    <row r="469" spans="1:9" ht="12.75" customHeight="1" x14ac:dyDescent="0.2">
      <c r="A469" s="47"/>
      <c r="B469" s="47"/>
      <c r="C469" s="47"/>
      <c r="D469" s="47"/>
      <c r="E469" s="110"/>
      <c r="F469" s="110"/>
      <c r="G469" s="110"/>
      <c r="H469" s="110"/>
      <c r="I469" s="110"/>
    </row>
    <row r="470" spans="1:9" ht="12.75" customHeight="1" x14ac:dyDescent="0.2">
      <c r="A470" s="47"/>
      <c r="B470" s="47"/>
      <c r="C470" s="47"/>
      <c r="D470" s="47"/>
      <c r="E470" s="110"/>
      <c r="F470" s="110"/>
      <c r="G470" s="110"/>
      <c r="H470" s="110"/>
      <c r="I470" s="110"/>
    </row>
    <row r="471" spans="1:9" ht="12.75" customHeight="1" x14ac:dyDescent="0.2">
      <c r="A471" s="47"/>
      <c r="B471" s="47"/>
      <c r="C471" s="47"/>
      <c r="D471" s="47"/>
      <c r="E471" s="110"/>
      <c r="F471" s="110"/>
      <c r="G471" s="110"/>
      <c r="H471" s="110"/>
      <c r="I471" s="110"/>
    </row>
    <row r="472" spans="1:9" ht="12.75" customHeight="1" x14ac:dyDescent="0.2">
      <c r="A472" s="47"/>
      <c r="B472" s="47"/>
      <c r="C472" s="47"/>
      <c r="D472" s="47"/>
      <c r="E472" s="110"/>
      <c r="F472" s="110"/>
      <c r="G472" s="110"/>
      <c r="H472" s="110"/>
      <c r="I472" s="110"/>
    </row>
    <row r="473" spans="1:9" ht="12.75" customHeight="1" x14ac:dyDescent="0.2">
      <c r="D473" t="s">
        <v>309</v>
      </c>
      <c r="E473" s="97">
        <f>SUM(E461:E472)</f>
        <v>0</v>
      </c>
      <c r="F473" s="97">
        <f>SUM(F461:F472)</f>
        <v>0</v>
      </c>
      <c r="G473" s="97">
        <f>SUM(G461:G472)</f>
        <v>0</v>
      </c>
      <c r="H473" s="97">
        <f>SUM(H461:H472)</f>
        <v>0</v>
      </c>
      <c r="I473" s="97">
        <f>SUM(I461:I472)</f>
        <v>0</v>
      </c>
    </row>
    <row r="474" spans="1:9" ht="12.75" customHeight="1" x14ac:dyDescent="0.2">
      <c r="E474" s="101"/>
      <c r="F474" s="101"/>
      <c r="G474" s="101"/>
      <c r="H474" s="101"/>
      <c r="I474" s="101"/>
    </row>
    <row r="475" spans="1:9" ht="12.75" customHeight="1" x14ac:dyDescent="0.2">
      <c r="A475" s="15" t="s">
        <v>496</v>
      </c>
      <c r="B475" s="85"/>
      <c r="C475" s="85"/>
      <c r="D475" s="85"/>
      <c r="E475" s="152"/>
      <c r="F475" s="152"/>
      <c r="G475" s="152"/>
      <c r="H475" s="152"/>
      <c r="I475" s="152"/>
    </row>
    <row r="476" spans="1:9" ht="12.75" customHeight="1" x14ac:dyDescent="0.2">
      <c r="A476" s="47"/>
      <c r="B476" s="47"/>
      <c r="C476" s="47"/>
      <c r="D476" s="47"/>
      <c r="E476" s="110"/>
      <c r="F476" s="110"/>
      <c r="G476" s="110"/>
      <c r="H476" s="110"/>
      <c r="I476" s="110"/>
    </row>
    <row r="477" spans="1:9" ht="12.75" customHeight="1" x14ac:dyDescent="0.2">
      <c r="A477" s="47"/>
      <c r="B477" s="47"/>
      <c r="C477" s="47"/>
      <c r="D477" s="47"/>
      <c r="E477" s="110"/>
      <c r="F477" s="110"/>
      <c r="G477" s="110"/>
      <c r="H477" s="110"/>
      <c r="I477" s="110"/>
    </row>
    <row r="478" spans="1:9" ht="12.75" customHeight="1" x14ac:dyDescent="0.2">
      <c r="A478" s="47"/>
      <c r="B478" s="47"/>
      <c r="C478" s="47"/>
      <c r="D478" s="47"/>
      <c r="E478" s="110"/>
      <c r="F478" s="110"/>
      <c r="G478" s="110"/>
      <c r="H478" s="110"/>
      <c r="I478" s="110"/>
    </row>
    <row r="479" spans="1:9" ht="12.75" customHeight="1" x14ac:dyDescent="0.2">
      <c r="A479" s="47"/>
      <c r="B479" s="47"/>
      <c r="C479" s="47"/>
      <c r="D479" s="47"/>
      <c r="E479" s="110"/>
      <c r="F479" s="110"/>
      <c r="G479" s="110"/>
      <c r="H479" s="110"/>
      <c r="I479" s="110"/>
    </row>
    <row r="480" spans="1:9" ht="12.75" customHeight="1" x14ac:dyDescent="0.2">
      <c r="A480" s="47"/>
      <c r="B480" s="47"/>
      <c r="C480" s="47"/>
      <c r="D480" s="47"/>
      <c r="E480" s="110"/>
      <c r="F480" s="110"/>
      <c r="G480" s="110"/>
      <c r="H480" s="110"/>
      <c r="I480" s="110"/>
    </row>
    <row r="481" spans="1:9" ht="12.75" customHeight="1" x14ac:dyDescent="0.2">
      <c r="A481" s="47"/>
      <c r="B481" s="47"/>
      <c r="C481" s="47"/>
      <c r="D481" s="47"/>
      <c r="E481" s="110"/>
      <c r="F481" s="110"/>
      <c r="G481" s="110"/>
      <c r="H481" s="110"/>
      <c r="I481" s="110"/>
    </row>
    <row r="482" spans="1:9" ht="12.75" customHeight="1" x14ac:dyDescent="0.2">
      <c r="A482" s="47"/>
      <c r="B482" s="47"/>
      <c r="C482" s="47"/>
      <c r="D482" s="47"/>
      <c r="E482" s="110"/>
      <c r="F482" s="110"/>
      <c r="G482" s="110"/>
      <c r="H482" s="110"/>
      <c r="I482" s="110"/>
    </row>
    <row r="483" spans="1:9" ht="12.75" customHeight="1" x14ac:dyDescent="0.2">
      <c r="A483" s="47"/>
      <c r="B483" s="47"/>
      <c r="C483" s="47"/>
      <c r="D483" s="47"/>
      <c r="E483" s="110"/>
      <c r="F483" s="110"/>
      <c r="G483" s="110"/>
      <c r="H483" s="110"/>
      <c r="I483" s="110"/>
    </row>
    <row r="484" spans="1:9" ht="12.75" customHeight="1" x14ac:dyDescent="0.2">
      <c r="A484" s="47"/>
      <c r="B484" s="47"/>
      <c r="C484" s="47"/>
      <c r="D484" s="47"/>
      <c r="E484" s="110"/>
      <c r="F484" s="110"/>
      <c r="G484" s="110"/>
      <c r="H484" s="110"/>
      <c r="I484" s="110"/>
    </row>
    <row r="485" spans="1:9" ht="12.75" customHeight="1" x14ac:dyDescent="0.2">
      <c r="A485" s="47"/>
      <c r="B485" s="47"/>
      <c r="C485" s="47"/>
      <c r="D485" s="47"/>
      <c r="E485" s="110"/>
      <c r="F485" s="110"/>
      <c r="G485" s="110"/>
      <c r="H485" s="110"/>
      <c r="I485" s="110"/>
    </row>
    <row r="486" spans="1:9" ht="12.75" customHeight="1" x14ac:dyDescent="0.2">
      <c r="A486" s="47"/>
      <c r="B486" s="47"/>
      <c r="C486" s="47"/>
      <c r="D486" s="47"/>
      <c r="E486" s="110"/>
      <c r="F486" s="110"/>
      <c r="G486" s="110"/>
      <c r="H486" s="110"/>
      <c r="I486" s="110"/>
    </row>
    <row r="487" spans="1:9" ht="12.75" customHeight="1" x14ac:dyDescent="0.2">
      <c r="D487" t="s">
        <v>309</v>
      </c>
      <c r="E487" s="97">
        <f>SUM(E475:E486)</f>
        <v>0</v>
      </c>
      <c r="F487" s="97">
        <f>SUM(F475:F486)</f>
        <v>0</v>
      </c>
      <c r="G487" s="97">
        <f>SUM(G475:G486)</f>
        <v>0</v>
      </c>
      <c r="H487" s="97">
        <f>SUM(H475:H486)</f>
        <v>0</v>
      </c>
      <c r="I487" s="97">
        <f>SUM(I475:I486)</f>
        <v>0</v>
      </c>
    </row>
    <row r="488" spans="1:9" ht="12.75" customHeight="1" x14ac:dyDescent="0.2">
      <c r="E488" s="101"/>
      <c r="F488" s="101"/>
      <c r="G488" s="101"/>
      <c r="H488" s="101"/>
      <c r="I488" s="101"/>
    </row>
    <row r="489" spans="1:9" ht="12.75" customHeight="1" x14ac:dyDescent="0.2">
      <c r="E489" s="101"/>
      <c r="F489" s="101"/>
      <c r="G489" s="101"/>
      <c r="H489" s="101"/>
      <c r="I489" s="101"/>
    </row>
    <row r="490" spans="1:9" ht="12.75" customHeight="1" x14ac:dyDescent="0.2">
      <c r="E490" s="101"/>
      <c r="F490" s="102" t="s">
        <v>497</v>
      </c>
      <c r="G490" s="101"/>
      <c r="H490" s="101"/>
      <c r="I490" s="101"/>
    </row>
    <row r="491" spans="1:9" ht="12.75" customHeight="1" x14ac:dyDescent="0.2">
      <c r="E491" s="29"/>
      <c r="F491" s="29"/>
      <c r="G491" s="29"/>
      <c r="H491" s="29"/>
      <c r="I491" s="29"/>
    </row>
    <row r="492" spans="1:9" ht="12.75" customHeight="1" x14ac:dyDescent="0.2">
      <c r="A492" s="15" t="s">
        <v>498</v>
      </c>
      <c r="B492" s="85"/>
      <c r="C492" s="85"/>
      <c r="D492" s="85"/>
      <c r="E492" s="48"/>
      <c r="F492" s="48"/>
      <c r="G492" s="48"/>
      <c r="H492" s="48"/>
      <c r="I492" s="48"/>
    </row>
    <row r="493" spans="1:9" ht="12.75" customHeight="1" x14ac:dyDescent="0.2">
      <c r="A493" s="47"/>
      <c r="B493" s="47"/>
      <c r="C493" s="47"/>
      <c r="D493" s="47"/>
      <c r="E493" s="110"/>
      <c r="F493" s="110"/>
      <c r="G493" s="110"/>
      <c r="H493" s="110"/>
      <c r="I493" s="110"/>
    </row>
    <row r="494" spans="1:9" ht="12.75" customHeight="1" x14ac:dyDescent="0.2">
      <c r="A494" s="47"/>
      <c r="B494" s="47"/>
      <c r="C494" s="47"/>
      <c r="D494" s="47"/>
      <c r="E494" s="110"/>
      <c r="F494" s="110"/>
      <c r="G494" s="110"/>
      <c r="H494" s="110"/>
      <c r="I494" s="110"/>
    </row>
    <row r="495" spans="1:9" ht="12.75" customHeight="1" x14ac:dyDescent="0.2">
      <c r="A495" s="47"/>
      <c r="B495" s="47"/>
      <c r="C495" s="47"/>
      <c r="D495" s="47"/>
      <c r="E495" s="110"/>
      <c r="F495" s="110"/>
      <c r="G495" s="110"/>
      <c r="H495" s="110"/>
      <c r="I495" s="110"/>
    </row>
    <row r="496" spans="1:9" ht="12.75" customHeight="1" x14ac:dyDescent="0.2">
      <c r="A496" s="47"/>
      <c r="B496" s="47"/>
      <c r="C496" s="47"/>
      <c r="D496" s="47"/>
      <c r="E496" s="110"/>
      <c r="F496" s="110"/>
      <c r="G496" s="110"/>
      <c r="H496" s="110"/>
      <c r="I496" s="110"/>
    </row>
    <row r="497" spans="1:9" ht="12.75" customHeight="1" x14ac:dyDescent="0.2">
      <c r="A497" s="47"/>
      <c r="B497" s="47"/>
      <c r="C497" s="47"/>
      <c r="D497" s="47"/>
      <c r="E497" s="110"/>
      <c r="F497" s="110"/>
      <c r="G497" s="110"/>
      <c r="H497" s="110"/>
      <c r="I497" s="110"/>
    </row>
    <row r="498" spans="1:9" ht="12.75" customHeight="1" x14ac:dyDescent="0.2">
      <c r="A498" s="47"/>
      <c r="B498" s="47"/>
      <c r="C498" s="47"/>
      <c r="D498" s="47"/>
      <c r="E498" s="110"/>
      <c r="F498" s="110"/>
      <c r="G498" s="110"/>
      <c r="H498" s="110"/>
      <c r="I498" s="110"/>
    </row>
    <row r="499" spans="1:9" ht="12.75" customHeight="1" x14ac:dyDescent="0.2">
      <c r="A499" s="47"/>
      <c r="B499" s="47"/>
      <c r="C499" s="47"/>
      <c r="D499" s="47"/>
      <c r="E499" s="110"/>
      <c r="F499" s="110"/>
      <c r="G499" s="110"/>
      <c r="H499" s="110"/>
      <c r="I499" s="110"/>
    </row>
    <row r="500" spans="1:9" ht="12.75" customHeight="1" x14ac:dyDescent="0.2">
      <c r="A500" s="47"/>
      <c r="B500" s="47"/>
      <c r="C500" s="47"/>
      <c r="D500" s="47"/>
      <c r="E500" s="110"/>
      <c r="F500" s="110"/>
      <c r="G500" s="110"/>
      <c r="H500" s="110"/>
      <c r="I500" s="110"/>
    </row>
    <row r="501" spans="1:9" ht="12.75" customHeight="1" x14ac:dyDescent="0.2">
      <c r="A501" s="47"/>
      <c r="B501" s="47"/>
      <c r="C501" s="47"/>
      <c r="D501" s="47"/>
      <c r="E501" s="110"/>
      <c r="F501" s="110"/>
      <c r="G501" s="110"/>
      <c r="H501" s="110"/>
      <c r="I501" s="110"/>
    </row>
    <row r="502" spans="1:9" ht="12.75" customHeight="1" x14ac:dyDescent="0.2">
      <c r="A502" s="47"/>
      <c r="B502" s="47"/>
      <c r="C502" s="47"/>
      <c r="D502" s="47"/>
      <c r="E502" s="110"/>
      <c r="F502" s="110"/>
      <c r="G502" s="110"/>
      <c r="H502" s="110"/>
      <c r="I502" s="110"/>
    </row>
    <row r="503" spans="1:9" ht="12.75" customHeight="1" x14ac:dyDescent="0.2">
      <c r="A503" s="47"/>
      <c r="B503" s="47"/>
      <c r="C503" s="47"/>
      <c r="D503" s="47"/>
      <c r="E503" s="110"/>
      <c r="F503" s="110"/>
      <c r="G503" s="110"/>
      <c r="H503" s="110"/>
      <c r="I503" s="110"/>
    </row>
    <row r="504" spans="1:9" ht="12.75" customHeight="1" x14ac:dyDescent="0.2">
      <c r="A504" s="47"/>
      <c r="B504" s="47"/>
      <c r="C504" s="47"/>
      <c r="D504" s="47"/>
      <c r="E504" s="110"/>
      <c r="F504" s="110"/>
      <c r="G504" s="110"/>
      <c r="H504" s="110"/>
      <c r="I504" s="110"/>
    </row>
    <row r="505" spans="1:9" ht="12.75" customHeight="1" x14ac:dyDescent="0.2">
      <c r="A505" s="47"/>
      <c r="B505" s="47"/>
      <c r="C505" s="47"/>
      <c r="D505" s="47"/>
      <c r="E505" s="110"/>
      <c r="F505" s="110"/>
      <c r="G505" s="110"/>
      <c r="H505" s="110"/>
      <c r="I505" s="110"/>
    </row>
    <row r="506" spans="1:9" ht="12.75" customHeight="1" x14ac:dyDescent="0.2">
      <c r="A506" s="47"/>
      <c r="B506" s="47"/>
      <c r="C506" s="47"/>
      <c r="D506" s="47"/>
      <c r="E506" s="110"/>
      <c r="F506" s="110"/>
      <c r="G506" s="110"/>
      <c r="H506" s="110"/>
      <c r="I506" s="110"/>
    </row>
    <row r="507" spans="1:9" ht="12.75" customHeight="1" x14ac:dyDescent="0.2">
      <c r="A507" s="47"/>
      <c r="B507" s="47"/>
      <c r="C507" s="47"/>
      <c r="D507" s="47"/>
      <c r="E507" s="110"/>
      <c r="F507" s="110"/>
      <c r="G507" s="110"/>
      <c r="H507" s="110"/>
      <c r="I507" s="110"/>
    </row>
    <row r="508" spans="1:9" ht="12.75" customHeight="1" x14ac:dyDescent="0.2">
      <c r="A508" s="47"/>
      <c r="B508" s="47"/>
      <c r="C508" s="47"/>
      <c r="D508" s="47"/>
      <c r="E508" s="110"/>
      <c r="F508" s="110"/>
      <c r="G508" s="110"/>
      <c r="H508" s="110"/>
      <c r="I508" s="110"/>
    </row>
    <row r="509" spans="1:9" ht="12.75" customHeight="1" x14ac:dyDescent="0.2">
      <c r="A509" s="47"/>
      <c r="B509" s="47"/>
      <c r="C509" s="47"/>
      <c r="D509" s="47"/>
      <c r="E509" s="110"/>
      <c r="F509" s="110"/>
      <c r="G509" s="110"/>
      <c r="H509" s="110"/>
      <c r="I509" s="110"/>
    </row>
    <row r="510" spans="1:9" ht="12.75" customHeight="1" x14ac:dyDescent="0.2">
      <c r="A510" s="47"/>
      <c r="B510" s="47"/>
      <c r="C510" s="47"/>
      <c r="D510" s="47"/>
      <c r="E510" s="110"/>
      <c r="F510" s="110"/>
      <c r="G510" s="110"/>
      <c r="H510" s="110"/>
      <c r="I510" s="110"/>
    </row>
    <row r="511" spans="1:9" ht="12.75" customHeight="1" x14ac:dyDescent="0.2">
      <c r="A511" s="47"/>
      <c r="B511" s="47"/>
      <c r="C511" s="47"/>
      <c r="D511" s="47"/>
      <c r="E511" s="110"/>
      <c r="F511" s="110"/>
      <c r="G511" s="110"/>
      <c r="H511" s="110"/>
      <c r="I511" s="110"/>
    </row>
    <row r="512" spans="1:9" ht="12.75" customHeight="1" x14ac:dyDescent="0.2">
      <c r="A512" s="47"/>
      <c r="B512" s="47"/>
      <c r="C512" s="47"/>
      <c r="D512" s="47"/>
      <c r="E512" s="110"/>
      <c r="F512" s="110"/>
      <c r="G512" s="110"/>
      <c r="H512" s="110"/>
      <c r="I512" s="110"/>
    </row>
    <row r="513" spans="1:9" ht="12.75" customHeight="1" x14ac:dyDescent="0.2">
      <c r="A513" s="47"/>
      <c r="B513" s="47"/>
      <c r="C513" s="47"/>
      <c r="D513" s="47"/>
      <c r="E513" s="110"/>
      <c r="F513" s="110"/>
      <c r="G513" s="110"/>
      <c r="H513" s="110"/>
      <c r="I513" s="110"/>
    </row>
    <row r="514" spans="1:9" ht="12.75" customHeight="1" x14ac:dyDescent="0.2">
      <c r="A514" s="47"/>
      <c r="B514" s="47"/>
      <c r="C514" s="47"/>
      <c r="D514" s="47"/>
      <c r="E514" s="110"/>
      <c r="F514" s="110"/>
      <c r="G514" s="110"/>
      <c r="H514" s="110"/>
      <c r="I514" s="110"/>
    </row>
    <row r="515" spans="1:9" ht="12.75" customHeight="1" x14ac:dyDescent="0.2">
      <c r="A515" s="47"/>
      <c r="B515" s="47"/>
      <c r="C515" s="47"/>
      <c r="D515" s="47"/>
      <c r="E515" s="110"/>
      <c r="F515" s="110"/>
      <c r="G515" s="110"/>
      <c r="H515" s="110"/>
      <c r="I515" s="110"/>
    </row>
    <row r="516" spans="1:9" ht="12.75" customHeight="1" x14ac:dyDescent="0.2">
      <c r="A516" s="47"/>
      <c r="B516" s="47"/>
      <c r="C516" s="47"/>
      <c r="D516" s="47"/>
      <c r="E516" s="110"/>
      <c r="F516" s="110"/>
      <c r="G516" s="110"/>
      <c r="H516" s="110"/>
      <c r="I516" s="110"/>
    </row>
    <row r="517" spans="1:9" ht="12.75" customHeight="1" x14ac:dyDescent="0.2">
      <c r="A517" s="47"/>
      <c r="B517" s="47"/>
      <c r="C517" s="47"/>
      <c r="D517" s="47"/>
      <c r="E517" s="110"/>
      <c r="F517" s="110"/>
      <c r="G517" s="110"/>
      <c r="H517" s="110"/>
      <c r="I517" s="110"/>
    </row>
    <row r="518" spans="1:9" ht="12.75" customHeight="1" x14ac:dyDescent="0.2">
      <c r="A518" s="47"/>
      <c r="B518" s="47"/>
      <c r="C518" s="47"/>
      <c r="D518" s="47"/>
      <c r="E518" s="110"/>
      <c r="F518" s="110"/>
      <c r="G518" s="110"/>
      <c r="H518" s="110"/>
      <c r="I518" s="110"/>
    </row>
    <row r="519" spans="1:9" ht="12.75" customHeight="1" x14ac:dyDescent="0.2">
      <c r="A519" s="47"/>
      <c r="B519" s="47"/>
      <c r="C519" s="47"/>
      <c r="D519" s="47"/>
      <c r="E519" s="110"/>
      <c r="F519" s="110"/>
      <c r="G519" s="110"/>
      <c r="H519" s="110"/>
      <c r="I519" s="110"/>
    </row>
    <row r="520" spans="1:9" ht="12.75" customHeight="1" x14ac:dyDescent="0.2">
      <c r="A520" s="47"/>
      <c r="B520" s="47"/>
      <c r="C520" s="47"/>
      <c r="D520" s="47"/>
      <c r="E520" s="110"/>
      <c r="F520" s="110"/>
      <c r="G520" s="110"/>
      <c r="H520" s="110"/>
      <c r="I520" s="110"/>
    </row>
    <row r="521" spans="1:9" ht="12.75" customHeight="1" x14ac:dyDescent="0.2">
      <c r="A521" s="47"/>
      <c r="B521" s="47"/>
      <c r="C521" s="47"/>
      <c r="D521" s="47"/>
      <c r="E521" s="110"/>
      <c r="F521" s="110"/>
      <c r="G521" s="110"/>
      <c r="H521" s="110"/>
      <c r="I521" s="110"/>
    </row>
    <row r="522" spans="1:9" ht="12.75" customHeight="1" x14ac:dyDescent="0.2">
      <c r="A522" s="47"/>
      <c r="B522" s="47"/>
      <c r="C522" s="47"/>
      <c r="D522" s="47"/>
      <c r="E522" s="110"/>
      <c r="F522" s="110"/>
      <c r="G522" s="110"/>
      <c r="H522" s="110"/>
      <c r="I522" s="110"/>
    </row>
    <row r="523" spans="1:9" ht="12.75" customHeight="1" x14ac:dyDescent="0.2">
      <c r="A523" s="47"/>
      <c r="B523" s="47"/>
      <c r="C523" s="47"/>
      <c r="D523" s="47"/>
      <c r="E523" s="110"/>
      <c r="F523" s="110"/>
      <c r="G523" s="110"/>
      <c r="H523" s="110"/>
      <c r="I523" s="110"/>
    </row>
    <row r="524" spans="1:9" ht="12.75" customHeight="1" x14ac:dyDescent="0.2">
      <c r="A524" s="47"/>
      <c r="B524" s="47"/>
      <c r="C524" s="47"/>
      <c r="D524" s="47"/>
      <c r="E524" s="110"/>
      <c r="F524" s="110"/>
      <c r="G524" s="110"/>
      <c r="H524" s="110"/>
      <c r="I524" s="110"/>
    </row>
    <row r="525" spans="1:9" ht="12.75" customHeight="1" x14ac:dyDescent="0.2">
      <c r="A525" s="47"/>
      <c r="B525" s="47"/>
      <c r="C525" s="47"/>
      <c r="D525" s="47"/>
      <c r="E525" s="110"/>
      <c r="F525" s="110"/>
      <c r="G525" s="110"/>
      <c r="H525" s="110"/>
      <c r="I525" s="110"/>
    </row>
    <row r="526" spans="1:9" ht="12.75" customHeight="1" x14ac:dyDescent="0.2">
      <c r="A526" s="47"/>
      <c r="B526" s="47"/>
      <c r="C526" s="47"/>
      <c r="D526" s="47"/>
      <c r="E526" s="110"/>
      <c r="F526" s="110"/>
      <c r="G526" s="110"/>
      <c r="H526" s="110"/>
      <c r="I526" s="110"/>
    </row>
    <row r="527" spans="1:9" ht="12.75" customHeight="1" x14ac:dyDescent="0.2">
      <c r="A527" s="47"/>
      <c r="B527" s="47"/>
      <c r="C527" s="47"/>
      <c r="D527" s="47"/>
      <c r="E527" s="110"/>
      <c r="F527" s="110"/>
      <c r="G527" s="110"/>
      <c r="H527" s="110"/>
      <c r="I527" s="110"/>
    </row>
    <row r="528" spans="1:9" ht="12.75" customHeight="1" x14ac:dyDescent="0.2">
      <c r="A528" s="47"/>
      <c r="B528" s="47"/>
      <c r="C528" s="47"/>
      <c r="D528" s="47"/>
      <c r="E528" s="110"/>
      <c r="F528" s="110"/>
      <c r="G528" s="110"/>
      <c r="H528" s="110"/>
      <c r="I528" s="110"/>
    </row>
    <row r="529" spans="1:9" ht="12.75" customHeight="1" x14ac:dyDescent="0.2">
      <c r="A529" s="47"/>
      <c r="B529" s="47"/>
      <c r="C529" s="47"/>
      <c r="D529" s="47"/>
      <c r="E529" s="110"/>
      <c r="F529" s="110"/>
      <c r="G529" s="110"/>
      <c r="H529" s="110"/>
      <c r="I529" s="110"/>
    </row>
    <row r="530" spans="1:9" ht="12.75" customHeight="1" x14ac:dyDescent="0.2">
      <c r="A530" s="47"/>
      <c r="B530" s="47"/>
      <c r="C530" s="47"/>
      <c r="D530" s="47"/>
      <c r="E530" s="110"/>
      <c r="F530" s="110"/>
      <c r="G530" s="110"/>
      <c r="H530" s="110"/>
      <c r="I530" s="110"/>
    </row>
    <row r="531" spans="1:9" ht="12.75" customHeight="1" x14ac:dyDescent="0.2">
      <c r="A531" s="47"/>
      <c r="B531" s="47"/>
      <c r="C531" s="47"/>
      <c r="D531" s="47"/>
      <c r="E531" s="110"/>
      <c r="F531" s="110"/>
      <c r="G531" s="110"/>
      <c r="H531" s="110"/>
      <c r="I531" s="110"/>
    </row>
    <row r="532" spans="1:9" ht="12.75" customHeight="1" x14ac:dyDescent="0.2">
      <c r="A532" s="47"/>
      <c r="B532" s="47"/>
      <c r="C532" s="47"/>
      <c r="D532" s="47"/>
      <c r="E532" s="110"/>
      <c r="F532" s="110"/>
      <c r="G532" s="110"/>
      <c r="H532" s="110"/>
      <c r="I532" s="110"/>
    </row>
    <row r="533" spans="1:9" ht="12.75" customHeight="1" x14ac:dyDescent="0.2">
      <c r="D533" t="s">
        <v>309</v>
      </c>
      <c r="E533" s="140">
        <f>SUM(E492:E532)</f>
        <v>0</v>
      </c>
      <c r="F533" s="140">
        <f>SUM(F492:F532)</f>
        <v>0</v>
      </c>
      <c r="G533" s="140">
        <f>SUM(G492:G532)</f>
        <v>0</v>
      </c>
      <c r="H533" s="140">
        <f>SUM(H492:H532)</f>
        <v>0</v>
      </c>
      <c r="I533" s="140">
        <f>SUM(I492:I532)</f>
        <v>0</v>
      </c>
    </row>
    <row r="534" spans="1:9" ht="12.75" customHeight="1" x14ac:dyDescent="0.2">
      <c r="E534" s="101"/>
      <c r="F534" s="101"/>
      <c r="G534" s="101"/>
      <c r="H534" s="101"/>
      <c r="I534" s="101"/>
    </row>
    <row r="535" spans="1:9" ht="12.75" customHeight="1" x14ac:dyDescent="0.2">
      <c r="A535" t="s">
        <v>499</v>
      </c>
      <c r="E535" s="97">
        <f>+E533+E487+E473+E459</f>
        <v>0</v>
      </c>
      <c r="F535" s="97">
        <f>+F533+F487+F473+F459</f>
        <v>0</v>
      </c>
      <c r="G535" s="97">
        <f>+G533+G487+G473+G459</f>
        <v>0</v>
      </c>
      <c r="H535" s="97">
        <f>+H533+H487+H473+H459</f>
        <v>0</v>
      </c>
      <c r="I535" s="97">
        <f>+I533+I487+I473+I459</f>
        <v>0</v>
      </c>
    </row>
    <row r="536" spans="1:9" ht="12.75" customHeight="1" x14ac:dyDescent="0.2">
      <c r="E536" s="101"/>
      <c r="F536" s="101"/>
      <c r="G536" s="101"/>
      <c r="H536" s="101"/>
      <c r="I536" s="101"/>
    </row>
    <row r="537" spans="1:9" ht="12.75" customHeight="1" x14ac:dyDescent="0.2">
      <c r="E537" s="101"/>
      <c r="F537" s="101"/>
      <c r="G537" s="101"/>
      <c r="H537" s="101"/>
      <c r="I537" s="101"/>
    </row>
    <row r="538" spans="1:9" ht="12.75" customHeight="1" x14ac:dyDescent="0.2">
      <c r="E538" s="101"/>
      <c r="F538" s="102" t="s">
        <v>500</v>
      </c>
      <c r="G538" s="101"/>
      <c r="H538" s="101"/>
      <c r="I538" s="101"/>
    </row>
    <row r="539" spans="1:9" ht="12.75" customHeight="1" x14ac:dyDescent="0.2">
      <c r="E539" s="29"/>
      <c r="F539" s="29"/>
      <c r="G539" s="29"/>
      <c r="H539" s="29"/>
      <c r="I539" s="29"/>
    </row>
    <row r="540" spans="1:9" ht="12.75" customHeight="1" x14ac:dyDescent="0.2">
      <c r="A540" t="s">
        <v>501</v>
      </c>
      <c r="E540" s="29"/>
      <c r="F540" s="29"/>
      <c r="G540" s="29"/>
      <c r="H540" s="29"/>
      <c r="I540" s="29"/>
    </row>
    <row r="541" spans="1:9" ht="12.75" customHeight="1" x14ac:dyDescent="0.2">
      <c r="E541" s="29"/>
      <c r="F541" s="29"/>
      <c r="G541" s="29"/>
      <c r="H541" s="29"/>
      <c r="I541" s="29"/>
    </row>
    <row r="542" spans="1:9" ht="12.75" customHeight="1" x14ac:dyDescent="0.2">
      <c r="A542" t="s">
        <v>502</v>
      </c>
      <c r="E542" s="48"/>
      <c r="F542" s="48"/>
      <c r="G542" s="48"/>
      <c r="H542" s="48"/>
      <c r="I542" s="48"/>
    </row>
    <row r="543" spans="1:9" ht="12.75" customHeight="1" x14ac:dyDescent="0.2">
      <c r="A543" s="47"/>
      <c r="B543" s="47"/>
      <c r="C543" s="47"/>
      <c r="D543" s="47"/>
      <c r="E543" s="110"/>
      <c r="F543" s="110"/>
      <c r="G543" s="110"/>
      <c r="H543" s="110"/>
      <c r="I543" s="110"/>
    </row>
    <row r="544" spans="1:9" ht="12.75" customHeight="1" x14ac:dyDescent="0.2">
      <c r="A544" s="47"/>
      <c r="B544" s="47"/>
      <c r="C544" s="47"/>
      <c r="D544" s="47"/>
      <c r="E544" s="110"/>
      <c r="F544" s="110"/>
      <c r="G544" s="110"/>
      <c r="H544" s="110"/>
      <c r="I544" s="110"/>
    </row>
    <row r="545" spans="1:9" ht="12.75" customHeight="1" x14ac:dyDescent="0.2">
      <c r="A545" s="47"/>
      <c r="B545" s="47"/>
      <c r="C545" s="47"/>
      <c r="D545" s="47"/>
      <c r="E545" s="110"/>
      <c r="F545" s="110"/>
      <c r="G545" s="110"/>
      <c r="H545" s="110"/>
      <c r="I545" s="110"/>
    </row>
    <row r="546" spans="1:9" ht="12.75" customHeight="1" x14ac:dyDescent="0.2">
      <c r="A546" s="47"/>
      <c r="B546" s="47"/>
      <c r="C546" s="47"/>
      <c r="D546" s="47"/>
      <c r="E546" s="110"/>
      <c r="F546" s="110"/>
      <c r="G546" s="110"/>
      <c r="H546" s="110"/>
      <c r="I546" s="110"/>
    </row>
    <row r="547" spans="1:9" ht="12.75" customHeight="1" x14ac:dyDescent="0.2">
      <c r="A547" s="47"/>
      <c r="B547" s="47"/>
      <c r="C547" s="47"/>
      <c r="D547" s="47"/>
      <c r="E547" s="110"/>
      <c r="F547" s="110"/>
      <c r="G547" s="110"/>
      <c r="H547" s="110"/>
      <c r="I547" s="110"/>
    </row>
    <row r="548" spans="1:9" ht="12.75" customHeight="1" x14ac:dyDescent="0.2">
      <c r="A548" s="47"/>
      <c r="B548" s="47"/>
      <c r="C548" s="47"/>
      <c r="D548" s="47"/>
      <c r="E548" s="110"/>
      <c r="F548" s="110"/>
      <c r="G548" s="110"/>
      <c r="H548" s="110"/>
      <c r="I548" s="110"/>
    </row>
    <row r="549" spans="1:9" ht="12.75" customHeight="1" x14ac:dyDescent="0.2">
      <c r="A549" s="47"/>
      <c r="B549" s="47"/>
      <c r="C549" s="47"/>
      <c r="D549" s="47"/>
      <c r="E549" s="110"/>
      <c r="F549" s="110"/>
      <c r="G549" s="110"/>
      <c r="H549" s="110"/>
      <c r="I549" s="110"/>
    </row>
    <row r="550" spans="1:9" ht="12.75" customHeight="1" x14ac:dyDescent="0.2">
      <c r="A550" s="47"/>
      <c r="B550" s="47"/>
      <c r="C550" s="47"/>
      <c r="D550" s="47"/>
      <c r="E550" s="110"/>
      <c r="F550" s="110"/>
      <c r="G550" s="110"/>
      <c r="H550" s="110"/>
      <c r="I550" s="110"/>
    </row>
    <row r="551" spans="1:9" ht="12.75" customHeight="1" x14ac:dyDescent="0.2">
      <c r="A551" s="47"/>
      <c r="B551" s="47"/>
      <c r="C551" s="47"/>
      <c r="D551" s="47"/>
      <c r="E551" s="110"/>
      <c r="F551" s="110"/>
      <c r="G551" s="110"/>
      <c r="H551" s="110"/>
      <c r="I551" s="110"/>
    </row>
    <row r="552" spans="1:9" ht="12.75" customHeight="1" x14ac:dyDescent="0.2">
      <c r="A552" s="47"/>
      <c r="B552" s="47"/>
      <c r="C552" s="47"/>
      <c r="D552" s="47"/>
      <c r="E552" s="110"/>
      <c r="F552" s="110"/>
      <c r="G552" s="110"/>
      <c r="H552" s="110"/>
      <c r="I552" s="110"/>
    </row>
    <row r="553" spans="1:9" ht="12.75" customHeight="1" x14ac:dyDescent="0.2">
      <c r="A553" s="47"/>
      <c r="B553" s="47"/>
      <c r="C553" s="47"/>
      <c r="D553" s="47"/>
      <c r="E553" s="110"/>
      <c r="F553" s="110"/>
      <c r="G553" s="110"/>
      <c r="H553" s="110"/>
      <c r="I553" s="110"/>
    </row>
    <row r="554" spans="1:9" ht="12.75" customHeight="1" x14ac:dyDescent="0.2">
      <c r="A554" t="s">
        <v>503</v>
      </c>
      <c r="E554" s="140">
        <f>SUM(E542:E553)</f>
        <v>0</v>
      </c>
      <c r="F554" s="140">
        <f>SUM(F542:F553)</f>
        <v>0</v>
      </c>
      <c r="G554" s="140">
        <f>SUM(G542:G553)</f>
        <v>0</v>
      </c>
      <c r="H554" s="140">
        <f>SUM(H542:H553)</f>
        <v>0</v>
      </c>
      <c r="I554" s="140">
        <f>SUM(I542:I553)</f>
        <v>0</v>
      </c>
    </row>
    <row r="555" spans="1:9" ht="12.75" customHeight="1" x14ac:dyDescent="0.2">
      <c r="E555" s="29"/>
      <c r="F555" s="29"/>
      <c r="G555" s="29"/>
      <c r="H555" s="29"/>
      <c r="I555" s="29"/>
    </row>
    <row r="556" spans="1:9" ht="12.75" customHeight="1" x14ac:dyDescent="0.2">
      <c r="A556" t="s">
        <v>504</v>
      </c>
      <c r="E556" s="29"/>
      <c r="F556" s="29"/>
      <c r="G556" s="29"/>
      <c r="H556" s="29"/>
      <c r="I556" s="29"/>
    </row>
    <row r="557" spans="1:9" ht="12.75" customHeight="1" x14ac:dyDescent="0.2">
      <c r="E557" s="29"/>
      <c r="F557" s="29"/>
      <c r="G557" s="29"/>
      <c r="H557" s="29"/>
      <c r="I557" s="29"/>
    </row>
    <row r="558" spans="1:9" ht="12.75" customHeight="1" x14ac:dyDescent="0.2">
      <c r="A558" s="15" t="s">
        <v>505</v>
      </c>
      <c r="B558" s="47"/>
      <c r="C558" s="47"/>
      <c r="D558" s="47"/>
      <c r="E558" s="110"/>
      <c r="F558" s="110"/>
      <c r="G558" s="110"/>
      <c r="H558" s="110"/>
      <c r="I558" s="110"/>
    </row>
    <row r="559" spans="1:9" ht="12.75" customHeight="1" x14ac:dyDescent="0.2">
      <c r="A559" s="47"/>
      <c r="B559" s="47"/>
      <c r="C559" s="47"/>
      <c r="D559" s="47"/>
      <c r="E559" s="110"/>
      <c r="F559" s="110"/>
      <c r="G559" s="110"/>
      <c r="H559" s="110"/>
      <c r="I559" s="110"/>
    </row>
    <row r="560" spans="1:9" ht="12.75" customHeight="1" x14ac:dyDescent="0.2">
      <c r="A560" s="47"/>
      <c r="B560" s="47"/>
      <c r="C560" s="47"/>
      <c r="D560" s="47"/>
      <c r="E560" s="110"/>
      <c r="F560" s="110"/>
      <c r="G560" s="110"/>
      <c r="H560" s="110"/>
      <c r="I560" s="110"/>
    </row>
    <row r="561" spans="1:9" ht="12.75" customHeight="1" x14ac:dyDescent="0.2">
      <c r="A561" s="47"/>
      <c r="B561" s="47"/>
      <c r="C561" s="47"/>
      <c r="D561" s="47"/>
      <c r="E561" s="110"/>
      <c r="F561" s="110"/>
      <c r="G561" s="110"/>
      <c r="H561" s="110"/>
      <c r="I561" s="110"/>
    </row>
    <row r="562" spans="1:9" ht="12.75" customHeight="1" x14ac:dyDescent="0.2">
      <c r="A562" s="47"/>
      <c r="B562" s="47"/>
      <c r="C562" s="47"/>
      <c r="D562" s="47"/>
      <c r="E562" s="110"/>
      <c r="F562" s="110"/>
      <c r="G562" s="110"/>
      <c r="H562" s="110"/>
      <c r="I562" s="110"/>
    </row>
    <row r="563" spans="1:9" ht="12.75" customHeight="1" x14ac:dyDescent="0.2">
      <c r="A563" t="s">
        <v>506</v>
      </c>
      <c r="E563" s="140">
        <f>SUM(E558:E562)</f>
        <v>0</v>
      </c>
      <c r="F563" s="140">
        <f>SUM(F558:F562)</f>
        <v>0</v>
      </c>
      <c r="G563" s="140">
        <f>SUM(G558:G562)</f>
        <v>0</v>
      </c>
      <c r="H563" s="140">
        <f>SUM(H558:H562)</f>
        <v>0</v>
      </c>
      <c r="I563" s="140">
        <f>SUM(I558:I562)</f>
        <v>0</v>
      </c>
    </row>
    <row r="564" spans="1:9" ht="12.75" customHeight="1" x14ac:dyDescent="0.2">
      <c r="E564" s="29"/>
      <c r="F564" s="29"/>
      <c r="G564" s="29"/>
      <c r="H564" s="29"/>
      <c r="I564" s="29"/>
    </row>
    <row r="565" spans="1:9" ht="12.75" customHeight="1" x14ac:dyDescent="0.2">
      <c r="A565" t="s">
        <v>507</v>
      </c>
      <c r="E565" s="29"/>
      <c r="F565" s="29"/>
      <c r="G565" s="29"/>
      <c r="H565" s="29"/>
      <c r="I565" s="29"/>
    </row>
    <row r="566" spans="1:9" ht="12.75" customHeight="1" x14ac:dyDescent="0.2">
      <c r="E566" s="29"/>
      <c r="F566" s="29"/>
      <c r="G566" s="29"/>
      <c r="H566" s="29"/>
      <c r="I566" s="29"/>
    </row>
    <row r="567" spans="1:9" ht="12.75" customHeight="1" x14ac:dyDescent="0.2">
      <c r="A567" s="15" t="s">
        <v>508</v>
      </c>
      <c r="B567" s="47"/>
      <c r="C567" s="47"/>
      <c r="D567" s="47"/>
      <c r="E567" s="110"/>
      <c r="F567" s="110"/>
      <c r="G567" s="110"/>
      <c r="H567" s="110"/>
      <c r="I567" s="110"/>
    </row>
    <row r="568" spans="1:9" ht="12.75" customHeight="1" x14ac:dyDescent="0.2">
      <c r="A568" s="157"/>
      <c r="B568" s="47"/>
      <c r="C568" s="47"/>
      <c r="D568" s="47"/>
      <c r="E568" s="110"/>
      <c r="F568" s="110"/>
      <c r="G568" s="110"/>
      <c r="H568" s="110"/>
      <c r="I568" s="110"/>
    </row>
    <row r="569" spans="1:9" ht="12.75" customHeight="1" x14ac:dyDescent="0.2">
      <c r="A569" s="157"/>
      <c r="B569" s="47"/>
      <c r="C569" s="47"/>
      <c r="D569" s="47"/>
      <c r="E569" s="110"/>
      <c r="F569" s="110"/>
      <c r="G569" s="110"/>
      <c r="H569" s="110"/>
      <c r="I569" s="110"/>
    </row>
    <row r="570" spans="1:9" ht="12.75" customHeight="1" x14ac:dyDescent="0.2">
      <c r="A570" s="157"/>
      <c r="B570" s="47"/>
      <c r="C570" s="47"/>
      <c r="D570" s="47"/>
      <c r="E570" s="110"/>
      <c r="F570" s="110"/>
      <c r="G570" s="110"/>
      <c r="H570" s="110"/>
      <c r="I570" s="110"/>
    </row>
    <row r="571" spans="1:9" ht="12.75" customHeight="1" x14ac:dyDescent="0.2">
      <c r="A571" s="47"/>
      <c r="B571" s="47"/>
      <c r="C571" s="47"/>
      <c r="D571" s="47"/>
      <c r="E571" s="110"/>
      <c r="F571" s="110"/>
      <c r="G571" s="110"/>
      <c r="H571" s="110"/>
      <c r="I571" s="110"/>
    </row>
    <row r="572" spans="1:9" ht="12.75" customHeight="1" x14ac:dyDescent="0.2">
      <c r="A572" s="47"/>
      <c r="B572" s="47"/>
      <c r="C572" s="47"/>
      <c r="D572" s="47"/>
      <c r="E572" s="110"/>
      <c r="F572" s="110"/>
      <c r="G572" s="110"/>
      <c r="H572" s="110"/>
      <c r="I572" s="110"/>
    </row>
    <row r="573" spans="1:9" ht="12.75" customHeight="1" x14ac:dyDescent="0.2">
      <c r="A573" s="47"/>
      <c r="B573" s="47"/>
      <c r="C573" s="47"/>
      <c r="D573" s="47"/>
      <c r="E573" s="110"/>
      <c r="F573" s="110"/>
      <c r="G573" s="110"/>
      <c r="H573" s="110"/>
      <c r="I573" s="110"/>
    </row>
    <row r="574" spans="1:9" ht="12.75" customHeight="1" x14ac:dyDescent="0.2">
      <c r="A574" s="47"/>
      <c r="B574" s="47"/>
      <c r="C574" s="47"/>
      <c r="D574" s="47"/>
      <c r="E574" s="110"/>
      <c r="F574" s="110"/>
      <c r="G574" s="110"/>
      <c r="H574" s="110"/>
      <c r="I574" s="110"/>
    </row>
    <row r="575" spans="1:9" ht="12.75" customHeight="1" x14ac:dyDescent="0.2">
      <c r="A575" t="s">
        <v>509</v>
      </c>
      <c r="E575" s="140">
        <f>SUM(E567:E574)</f>
        <v>0</v>
      </c>
      <c r="F575" s="140">
        <f>SUM(F567:F574)</f>
        <v>0</v>
      </c>
      <c r="G575" s="140">
        <f>SUM(G567:G574)</f>
        <v>0</v>
      </c>
      <c r="H575" s="140">
        <f>SUM(H567:H574)</f>
        <v>0</v>
      </c>
      <c r="I575" s="140">
        <f>SUM(I567:I574)</f>
        <v>0</v>
      </c>
    </row>
    <row r="576" spans="1:9" ht="12.75" customHeight="1" x14ac:dyDescent="0.2">
      <c r="E576" s="29"/>
      <c r="F576" s="29"/>
      <c r="G576" s="29"/>
      <c r="H576" s="29"/>
      <c r="I576" s="29"/>
    </row>
    <row r="577" spans="1:9" ht="12.75" customHeight="1" x14ac:dyDescent="0.2">
      <c r="A577" t="s">
        <v>510</v>
      </c>
      <c r="E577" s="92"/>
      <c r="F577" s="92"/>
      <c r="G577" s="92"/>
      <c r="H577" s="92"/>
      <c r="I577" s="92"/>
    </row>
    <row r="578" spans="1:9" ht="12.75" customHeight="1" x14ac:dyDescent="0.2">
      <c r="A578" s="47"/>
      <c r="B578" t="s">
        <v>511</v>
      </c>
      <c r="E578" s="29"/>
      <c r="F578" s="29"/>
      <c r="G578" s="29"/>
      <c r="H578" s="29"/>
      <c r="I578" s="29"/>
    </row>
    <row r="579" spans="1:9" ht="12.75" customHeight="1" x14ac:dyDescent="0.2">
      <c r="A579" s="47"/>
      <c r="B579" t="s">
        <v>512</v>
      </c>
      <c r="E579" s="110"/>
      <c r="F579" s="110"/>
      <c r="G579" s="110"/>
      <c r="H579" s="110"/>
      <c r="I579" s="110"/>
    </row>
    <row r="580" spans="1:9" ht="12.75" customHeight="1" x14ac:dyDescent="0.2">
      <c r="E580" s="101"/>
      <c r="F580" s="101"/>
      <c r="G580" s="101"/>
      <c r="H580" s="101"/>
      <c r="I580" s="101"/>
    </row>
    <row r="581" spans="1:9" ht="12.75" customHeight="1" thickBot="1" x14ac:dyDescent="0.25">
      <c r="A581" t="s">
        <v>513</v>
      </c>
      <c r="E581" s="141">
        <f>SUM(E579,E575,E563,E554,E535,E439,E277)</f>
        <v>0</v>
      </c>
      <c r="F581" s="141">
        <f>SUM(F579,F575,F563,F554,F535,F439,F277)</f>
        <v>0</v>
      </c>
      <c r="G581" s="29"/>
      <c r="H581" s="29"/>
      <c r="I581" s="29"/>
    </row>
    <row r="582" spans="1:9" ht="12.75" customHeight="1" thickTop="1" x14ac:dyDescent="0.2">
      <c r="E582" s="101"/>
      <c r="F582" s="101"/>
      <c r="G582" s="101"/>
      <c r="H582" s="101"/>
      <c r="I582" s="101"/>
    </row>
    <row r="583" spans="1:9" ht="12.75" customHeight="1" thickBot="1" x14ac:dyDescent="0.25">
      <c r="A583" t="s">
        <v>514</v>
      </c>
      <c r="E583" s="29"/>
      <c r="F583" s="29"/>
      <c r="G583" s="141">
        <f>SUM(G579,G575,G563,G554,G535,G439,G277)</f>
        <v>0</v>
      </c>
      <c r="H583" s="141">
        <f>SUM(H579,H575,H563,H554,H535,H439,H277)</f>
        <v>0</v>
      </c>
      <c r="I583" s="141">
        <f>SUM(I579,I575,I563,I554,I535,I439,I277)</f>
        <v>0</v>
      </c>
    </row>
    <row r="584" spans="1:9" ht="12.75" customHeight="1" thickTop="1" x14ac:dyDescent="0.2">
      <c r="E584" s="29"/>
      <c r="F584" s="29"/>
      <c r="G584" s="101"/>
      <c r="H584" s="101"/>
      <c r="I584" s="101"/>
    </row>
    <row r="585" spans="1:9" ht="12.75" customHeight="1" x14ac:dyDescent="0.2">
      <c r="E585" s="29"/>
      <c r="F585" s="29"/>
      <c r="G585" s="29"/>
      <c r="H585" s="29"/>
      <c r="I585" s="29"/>
    </row>
    <row r="586" spans="1:9" ht="12.75" customHeight="1" x14ac:dyDescent="0.2">
      <c r="E586" s="29"/>
      <c r="F586" s="92" t="s">
        <v>515</v>
      </c>
      <c r="G586" s="29"/>
      <c r="H586" s="29"/>
      <c r="I586" s="29"/>
    </row>
    <row r="587" spans="1:9" ht="12.75" customHeight="1" x14ac:dyDescent="0.2">
      <c r="E587" s="29"/>
      <c r="F587" s="29"/>
      <c r="G587" s="29"/>
      <c r="H587" s="29"/>
      <c r="I587" s="29"/>
    </row>
    <row r="588" spans="1:9" ht="12.75" customHeight="1" x14ac:dyDescent="0.2">
      <c r="E588" s="29"/>
      <c r="F588" s="29"/>
      <c r="G588" s="29"/>
      <c r="H588" s="29"/>
      <c r="I588" s="29"/>
    </row>
    <row r="589" spans="1:9" ht="12.75" customHeight="1" x14ac:dyDescent="0.2">
      <c r="E589" s="29"/>
      <c r="F589" s="29"/>
      <c r="G589" s="29"/>
      <c r="H589" s="29"/>
      <c r="I589" s="29"/>
    </row>
    <row r="590" spans="1:9" ht="12.75" customHeight="1" x14ac:dyDescent="0.2">
      <c r="E590" s="29"/>
      <c r="F590" s="29"/>
      <c r="G590" s="29"/>
      <c r="H590" s="29"/>
      <c r="I590" s="29"/>
    </row>
    <row r="591" spans="1:9" ht="12.75" customHeight="1" x14ac:dyDescent="0.2">
      <c r="E591" s="29"/>
      <c r="F591" s="29"/>
      <c r="G591" s="29"/>
      <c r="H591" s="29"/>
      <c r="I591" s="29"/>
    </row>
    <row r="592" spans="1:9" ht="12.75" customHeight="1" x14ac:dyDescent="0.2">
      <c r="E592" s="29"/>
      <c r="F592" s="29"/>
      <c r="G592" s="29"/>
      <c r="H592" s="29"/>
      <c r="I592" s="29"/>
    </row>
    <row r="593" spans="5:9" ht="12.75" customHeight="1" x14ac:dyDescent="0.2">
      <c r="E593" s="29"/>
      <c r="F593" s="29"/>
      <c r="G593" s="29"/>
      <c r="H593" s="29"/>
      <c r="I593" s="29"/>
    </row>
    <row r="594" spans="5:9" ht="12.75" customHeight="1" x14ac:dyDescent="0.2">
      <c r="E594" s="29"/>
      <c r="F594" s="29"/>
      <c r="G594" s="29"/>
      <c r="H594" s="29"/>
      <c r="I594" s="29"/>
    </row>
    <row r="595" spans="5:9" ht="12.75" customHeight="1" x14ac:dyDescent="0.2">
      <c r="E595" s="29"/>
      <c r="F595" s="29"/>
      <c r="G595" s="29"/>
      <c r="H595" s="29"/>
      <c r="I595" s="29"/>
    </row>
    <row r="596" spans="5:9" ht="12.75" customHeight="1" x14ac:dyDescent="0.2">
      <c r="E596" s="29"/>
      <c r="F596" s="29"/>
      <c r="G596" s="29"/>
      <c r="H596" s="29"/>
      <c r="I596" s="29"/>
    </row>
    <row r="597" spans="5:9" ht="12.75" customHeight="1" x14ac:dyDescent="0.2">
      <c r="E597" s="29"/>
      <c r="F597" s="29"/>
      <c r="G597" s="29"/>
      <c r="H597" s="29"/>
      <c r="I597" s="29"/>
    </row>
    <row r="598" spans="5:9" ht="12.75" customHeight="1" x14ac:dyDescent="0.2">
      <c r="E598" s="29"/>
      <c r="F598" s="29"/>
      <c r="G598" s="29"/>
      <c r="H598" s="29"/>
      <c r="I598" s="29"/>
    </row>
    <row r="599" spans="5:9" ht="12.75" customHeight="1" x14ac:dyDescent="0.2">
      <c r="E599" s="29"/>
      <c r="F599" s="29"/>
      <c r="G599" s="29"/>
      <c r="H599" s="29"/>
      <c r="I599" s="29"/>
    </row>
    <row r="600" spans="5:9" ht="12.75" customHeight="1" x14ac:dyDescent="0.2">
      <c r="E600" s="29"/>
      <c r="F600" s="29"/>
      <c r="G600" s="29"/>
      <c r="H600" s="29"/>
      <c r="I600" s="29"/>
    </row>
  </sheetData>
  <sheetProtection password="CBAB" sheet="1" objects="1" scenarios="1"/>
  <pageMargins left="0.5" right="0" top="0.25" bottom="0" header="0" footer="0"/>
  <pageSetup scale="98" orientation="portrait" r:id="rId1"/>
  <headerFooter alignWithMargins="0"/>
  <rowBreaks count="12" manualBreakCount="12">
    <brk id="58" max="65535" man="1"/>
    <brk id="106" max="65535" man="1"/>
    <brk id="154" max="65535" man="1"/>
    <brk id="202" max="65535" man="1"/>
    <brk id="250" max="65535" man="1"/>
    <brk id="298" max="65535" man="1"/>
    <brk id="346" max="65535" man="1"/>
    <brk id="394" max="65535" man="1"/>
    <brk id="442" max="65535" man="1"/>
    <brk id="490" max="65535" man="1"/>
    <brk id="538" max="65535" man="1"/>
    <brk id="586" max="65535" man="1"/>
  </rowBreak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'31 R'!A3</f>
        <v>31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'32 R'!A3</f>
        <v>32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'32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'32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'32 R'!H105</f>
        <v>0</v>
      </c>
    </row>
    <row r="33" spans="1:11" x14ac:dyDescent="0.2">
      <c r="G33" s="29"/>
    </row>
    <row r="34" spans="1:11" x14ac:dyDescent="0.2">
      <c r="A34" t="str">
        <f>CONCATENATE("Expenditures - ",Information!D5-1)</f>
        <v>Expenditures - 2024</v>
      </c>
      <c r="G34" s="151">
        <f>'32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608</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21"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'32 R'!A3</f>
        <v>32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'33 R'!A3</f>
        <v>33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'33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'33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'33 R'!H105</f>
        <v>0</v>
      </c>
    </row>
    <row r="33" spans="1:11" x14ac:dyDescent="0.2">
      <c r="G33" s="29"/>
    </row>
    <row r="34" spans="1:11" x14ac:dyDescent="0.2">
      <c r="A34" t="str">
        <f>CONCATENATE("Expenditures - ",Information!D5-1)</f>
        <v>Expenditures - 2024</v>
      </c>
      <c r="G34" s="151">
        <f>'33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609</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21"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'33 R'!A3</f>
        <v>33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'34 R'!A3</f>
        <v>34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'34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'34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'34 R'!H105</f>
        <v>0</v>
      </c>
    </row>
    <row r="33" spans="1:11" x14ac:dyDescent="0.2">
      <c r="G33" s="29"/>
    </row>
    <row r="34" spans="1:11" x14ac:dyDescent="0.2">
      <c r="A34" t="str">
        <f>CONCATENATE("Expenditures - ",Information!D5-1)</f>
        <v>Expenditures - 2024</v>
      </c>
      <c r="G34" s="151">
        <f>'34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610</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21"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'34 R'!A3</f>
        <v>34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
        <v>516</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'SRB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'SRB E'!I199</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'SRB R'!H105</f>
        <v>0</v>
      </c>
    </row>
    <row r="33" spans="1:11" x14ac:dyDescent="0.2">
      <c r="G33" s="29"/>
    </row>
    <row r="34" spans="1:11" x14ac:dyDescent="0.2">
      <c r="A34" t="str">
        <f>CONCATENATE("Expenditures - ",Information!D5-1)</f>
        <v>Expenditures - 2024</v>
      </c>
      <c r="G34" s="151">
        <f>'SRB E'!F197</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IF(ROUND(G41,2)=G9," ","Note: Cash Available does not agree with line 1 above. ")</f>
        <v xml:space="preserve"> </v>
      </c>
      <c r="E42" s="19"/>
      <c r="F42" s="19"/>
      <c r="G42" s="92"/>
      <c r="H42" s="19"/>
      <c r="I42" s="19"/>
      <c r="J42" s="47"/>
      <c r="K42" s="47"/>
    </row>
    <row r="43" spans="1:11" x14ac:dyDescent="0.2">
      <c r="A43" s="47"/>
      <c r="B43" s="47"/>
      <c r="C43" s="47"/>
      <c r="D43" s="47"/>
      <c r="E43" s="47"/>
      <c r="F43" s="47"/>
      <c r="G43" s="48"/>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0" t="s">
        <v>517</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'35 R'!A3</f>
        <v>35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'35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'35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'35 R'!H105</f>
        <v>0</v>
      </c>
    </row>
    <row r="33" spans="1:11" x14ac:dyDescent="0.2">
      <c r="G33" s="29"/>
    </row>
    <row r="34" spans="1:11" x14ac:dyDescent="0.2">
      <c r="A34" t="str">
        <f>CONCATENATE("Expenditures - ",Information!D5-1)</f>
        <v>Expenditures - 2024</v>
      </c>
      <c r="G34" s="151">
        <f>'35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611</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21"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'35 R'!A3</f>
        <v>35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'Other Funds R'!A14</f>
        <v>OTHER FUNDS</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'Other Funds R'!I116</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'Other Funds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'Other Funds R'!H116</f>
        <v>0</v>
      </c>
    </row>
    <row r="33" spans="1:11" x14ac:dyDescent="0.2">
      <c r="G33" s="29"/>
    </row>
    <row r="34" spans="1:11" x14ac:dyDescent="0.2">
      <c r="A34" t="str">
        <f>CONCATENATE("Expenditures - ",Information!D5-1)</f>
        <v>Expenditures - 2024</v>
      </c>
      <c r="G34" s="151">
        <f>'Other Funds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IF(ROUND(G41,2)=G9,"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dimension ref="A1:J119"/>
  <sheetViews>
    <sheetView workbookViewId="0">
      <pane ySplit="19" topLeftCell="A20"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 min="10" max="10" width="10.6640625" customWidth="1"/>
  </cols>
  <sheetData>
    <row r="1" spans="1:10" x14ac:dyDescent="0.2">
      <c r="A1" s="215" t="s">
        <v>612</v>
      </c>
      <c r="B1" s="216"/>
      <c r="C1" s="216"/>
      <c r="D1" s="216"/>
      <c r="E1" s="216"/>
      <c r="F1" s="216"/>
      <c r="G1" s="216"/>
      <c r="H1" s="216"/>
      <c r="I1" s="220"/>
      <c r="J1" s="117"/>
    </row>
    <row r="2" spans="1:10" ht="15.75" x14ac:dyDescent="0.25">
      <c r="A2" s="222" t="s">
        <v>613</v>
      </c>
      <c r="B2" s="223"/>
      <c r="C2" s="223"/>
      <c r="D2" s="223"/>
      <c r="E2" s="223"/>
      <c r="F2" s="223"/>
      <c r="G2" s="223"/>
      <c r="H2" s="223"/>
      <c r="I2" s="223"/>
      <c r="J2" s="224"/>
    </row>
    <row r="3" spans="1:10" ht="3" customHeight="1" x14ac:dyDescent="0.2">
      <c r="A3" s="217"/>
      <c r="B3" s="214"/>
      <c r="C3" s="214"/>
      <c r="D3" s="214"/>
      <c r="E3" s="214"/>
      <c r="F3" s="214"/>
      <c r="G3" s="214"/>
      <c r="H3" s="214"/>
      <c r="I3" s="214"/>
      <c r="J3" s="121"/>
    </row>
    <row r="4" spans="1:10" x14ac:dyDescent="0.2">
      <c r="A4" s="217" t="s">
        <v>614</v>
      </c>
      <c r="B4" s="214"/>
      <c r="C4" s="214"/>
      <c r="D4" s="214"/>
      <c r="E4" s="214"/>
      <c r="F4" s="214"/>
      <c r="G4" s="214"/>
      <c r="H4" s="214"/>
      <c r="I4" s="214"/>
      <c r="J4" s="121"/>
    </row>
    <row r="5" spans="1:10" x14ac:dyDescent="0.2">
      <c r="A5" s="217" t="s">
        <v>615</v>
      </c>
      <c r="B5" s="214"/>
      <c r="C5" s="214"/>
      <c r="D5" s="214"/>
      <c r="E5" s="214"/>
      <c r="F5" s="214"/>
      <c r="G5" s="214"/>
      <c r="H5" s="214"/>
      <c r="I5" s="214"/>
      <c r="J5" s="121"/>
    </row>
    <row r="6" spans="1:10" ht="3" customHeight="1" x14ac:dyDescent="0.2">
      <c r="A6" s="217"/>
      <c r="B6" s="214"/>
      <c r="C6" s="214"/>
      <c r="D6" s="214"/>
      <c r="E6" s="214"/>
      <c r="F6" s="214"/>
      <c r="G6" s="214"/>
      <c r="H6" s="214"/>
      <c r="I6" s="214"/>
      <c r="J6" s="121"/>
    </row>
    <row r="7" spans="1:10" x14ac:dyDescent="0.2">
      <c r="A7" s="217" t="str">
        <f>CONCATENATE("- First, use copies of the ",Information!D5,"_generic.xls file for the additional generic funds.")</f>
        <v>- First, use copies of the 2025_generic.xls file for the additional generic funds.</v>
      </c>
      <c r="B7" s="214"/>
      <c r="C7" s="214"/>
      <c r="D7" s="214"/>
      <c r="E7" s="214"/>
      <c r="F7" s="214"/>
      <c r="G7" s="214"/>
      <c r="H7" s="214"/>
      <c r="I7" s="214"/>
      <c r="J7" s="121"/>
    </row>
    <row r="8" spans="1:10" x14ac:dyDescent="0.2">
      <c r="A8" s="221" t="s">
        <v>616</v>
      </c>
      <c r="B8" s="214"/>
      <c r="C8" s="214"/>
      <c r="D8" s="214"/>
      <c r="E8" s="214"/>
      <c r="F8" s="214"/>
      <c r="G8" s="214"/>
      <c r="H8" s="214"/>
      <c r="I8" s="214"/>
      <c r="J8" s="121"/>
    </row>
    <row r="9" spans="1:10" x14ac:dyDescent="0.2">
      <c r="A9" s="221" t="s">
        <v>617</v>
      </c>
      <c r="B9" s="214"/>
      <c r="C9" s="214"/>
      <c r="D9" s="214"/>
      <c r="E9" s="214"/>
      <c r="F9" s="214"/>
      <c r="G9" s="214"/>
      <c r="H9" s="214"/>
      <c r="I9" s="214"/>
      <c r="J9" s="121"/>
    </row>
    <row r="10" spans="1:10" ht="13.5" thickBot="1" x14ac:dyDescent="0.25">
      <c r="A10" s="218" t="s">
        <v>618</v>
      </c>
      <c r="B10" s="219"/>
      <c r="C10" s="219"/>
      <c r="D10" s="219"/>
      <c r="E10" s="219"/>
      <c r="F10" s="219"/>
      <c r="G10" s="219"/>
      <c r="H10" s="219"/>
      <c r="I10" s="219"/>
      <c r="J10" s="131"/>
    </row>
    <row r="12" spans="1:10" x14ac:dyDescent="0.2">
      <c r="A12" t="str">
        <f>UPPER(CONCATENATE(Information!E7," COUNTY"))</f>
        <v xml:space="preserve"> COUNTY</v>
      </c>
    </row>
    <row r="13" spans="1:10" x14ac:dyDescent="0.2">
      <c r="A13" t="str">
        <f>CONCATENATE(Information!D5," BUDGET")</f>
        <v>2025 BUDGET</v>
      </c>
    </row>
    <row r="14" spans="1:10" x14ac:dyDescent="0.2">
      <c r="A14" s="47" t="s">
        <v>619</v>
      </c>
    </row>
    <row r="15" spans="1:10" x14ac:dyDescent="0.2">
      <c r="A15" t="s">
        <v>393</v>
      </c>
    </row>
    <row r="17" spans="1:9" x14ac:dyDescent="0.2">
      <c r="G17" s="16">
        <f>Information!D5-2</f>
        <v>2023</v>
      </c>
      <c r="H17" s="16">
        <f>Information!D5-1</f>
        <v>2024</v>
      </c>
      <c r="I17" s="16">
        <f>Information!D5</f>
        <v>2025</v>
      </c>
    </row>
    <row r="18" spans="1:9" x14ac:dyDescent="0.2">
      <c r="G18" s="84" t="s">
        <v>250</v>
      </c>
      <c r="H18" s="84" t="s">
        <v>250</v>
      </c>
      <c r="I18" s="84" t="s">
        <v>394</v>
      </c>
    </row>
    <row r="20" spans="1:9" x14ac:dyDescent="0.2">
      <c r="A20" t="s">
        <v>395</v>
      </c>
      <c r="G20" s="29"/>
      <c r="H20" s="29"/>
      <c r="I20" s="29"/>
    </row>
    <row r="21" spans="1:9" x14ac:dyDescent="0.2">
      <c r="A21" s="47"/>
      <c r="B21" t="str">
        <f>CONCATENATE(Information!D5," Property taxes")</f>
        <v>2025 Property taxes</v>
      </c>
      <c r="G21" s="110"/>
      <c r="H21" s="110"/>
      <c r="I21" s="110"/>
    </row>
    <row r="22" spans="1:9" x14ac:dyDescent="0.2">
      <c r="A22" s="47"/>
      <c r="B22" t="str">
        <f>CONCATENATE(Information!D5-1," Property taxes")</f>
        <v>2024 Property taxes</v>
      </c>
      <c r="G22" s="110"/>
      <c r="H22" s="110"/>
      <c r="I22" s="110"/>
    </row>
    <row r="23" spans="1:9" x14ac:dyDescent="0.2">
      <c r="A23" s="47"/>
      <c r="B23" t="str">
        <f>CONCATENATE(Information!D5-2," Property taxes")</f>
        <v>2023 Property taxes</v>
      </c>
      <c r="G23" s="110"/>
      <c r="H23" s="110"/>
      <c r="I23" s="110"/>
    </row>
    <row r="24" spans="1:9" x14ac:dyDescent="0.2">
      <c r="B24" s="19"/>
      <c r="C24" s="19"/>
      <c r="D24" s="19"/>
      <c r="E24" s="19"/>
      <c r="F24" s="19"/>
      <c r="G24" s="92"/>
      <c r="H24" s="92"/>
      <c r="I24" s="92"/>
    </row>
    <row r="25" spans="1:9" x14ac:dyDescent="0.2">
      <c r="B25" s="19" t="s">
        <v>396</v>
      </c>
      <c r="C25" s="19"/>
      <c r="D25" s="19"/>
      <c r="E25" s="19"/>
      <c r="F25" s="19"/>
      <c r="G25" s="92"/>
      <c r="H25" s="92"/>
      <c r="I25" s="92"/>
    </row>
    <row r="26" spans="1:9" x14ac:dyDescent="0.2">
      <c r="A26" s="47"/>
      <c r="C26" t="s">
        <v>397</v>
      </c>
      <c r="G26" s="110"/>
      <c r="H26" s="110"/>
      <c r="I26" s="110"/>
    </row>
    <row r="27" spans="1:9" x14ac:dyDescent="0.2">
      <c r="A27" s="47"/>
      <c r="B27" s="47"/>
      <c r="C27" s="47"/>
      <c r="D27" s="47"/>
      <c r="E27" s="47"/>
      <c r="F27" s="47"/>
      <c r="G27" s="152"/>
      <c r="H27" s="152"/>
      <c r="I27" s="152"/>
    </row>
    <row r="28" spans="1:9" x14ac:dyDescent="0.2">
      <c r="D28" t="s">
        <v>309</v>
      </c>
      <c r="G28" s="140">
        <f>SUM(G21:G27)</f>
        <v>0</v>
      </c>
      <c r="H28" s="140">
        <f>SUM(H21:H27)</f>
        <v>0</v>
      </c>
      <c r="I28" s="140">
        <f>SUM(I21:I27)</f>
        <v>0</v>
      </c>
    </row>
    <row r="29" spans="1:9" x14ac:dyDescent="0.2">
      <c r="G29" s="29"/>
      <c r="H29" s="29"/>
      <c r="I29" s="29"/>
    </row>
    <row r="30" spans="1:9" x14ac:dyDescent="0.2">
      <c r="A30" t="s">
        <v>398</v>
      </c>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D33" t="s">
        <v>309</v>
      </c>
      <c r="G33" s="97">
        <f>SUM(G30:G32)</f>
        <v>0</v>
      </c>
      <c r="H33" s="97">
        <f>SUM(H30:H32)</f>
        <v>0</v>
      </c>
      <c r="I33" s="97">
        <f>SUM(I30:I32)</f>
        <v>0</v>
      </c>
    </row>
    <row r="34" spans="1:9" x14ac:dyDescent="0.2">
      <c r="G34" s="29"/>
      <c r="H34" s="29"/>
      <c r="I34" s="29"/>
    </row>
    <row r="35" spans="1:9" x14ac:dyDescent="0.2">
      <c r="A35" t="s">
        <v>399</v>
      </c>
      <c r="G35" s="48"/>
      <c r="H35" s="48"/>
      <c r="I35" s="48"/>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A41" s="47"/>
      <c r="B41" s="47"/>
      <c r="C41" s="47"/>
      <c r="D41" s="47"/>
      <c r="E41" s="47"/>
      <c r="F41" s="47"/>
      <c r="G41" s="110"/>
      <c r="H41" s="110"/>
      <c r="I41" s="110"/>
    </row>
    <row r="42" spans="1:9" x14ac:dyDescent="0.2">
      <c r="A42" s="47"/>
      <c r="B42" s="47"/>
      <c r="C42" s="47"/>
      <c r="D42" s="47"/>
      <c r="E42" s="47"/>
      <c r="F42" s="47"/>
      <c r="G42" s="110"/>
      <c r="H42" s="110"/>
      <c r="I42" s="110"/>
    </row>
    <row r="43" spans="1:9" x14ac:dyDescent="0.2">
      <c r="A43" s="47"/>
      <c r="B43" s="47"/>
      <c r="C43" s="47"/>
      <c r="D43" s="47"/>
      <c r="E43" s="47"/>
      <c r="F43" s="47"/>
      <c r="G43" s="110"/>
      <c r="H43" s="110"/>
      <c r="I43" s="110"/>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D52" t="s">
        <v>309</v>
      </c>
      <c r="G52" s="140">
        <f>SUM(G35:G51)</f>
        <v>0</v>
      </c>
      <c r="H52" s="140">
        <f>SUM(H35:H51)</f>
        <v>0</v>
      </c>
      <c r="I52" s="140">
        <f>SUM(I35:I51)</f>
        <v>0</v>
      </c>
    </row>
    <row r="53" spans="1:9" x14ac:dyDescent="0.2">
      <c r="G53" s="101"/>
      <c r="H53" s="101"/>
      <c r="I53" s="101"/>
    </row>
    <row r="54" spans="1:9" x14ac:dyDescent="0.2">
      <c r="A54" t="s">
        <v>401</v>
      </c>
      <c r="G54" s="48"/>
      <c r="H54" s="48"/>
      <c r="I54" s="48"/>
    </row>
    <row r="55" spans="1:9" x14ac:dyDescent="0.2">
      <c r="A55" s="47"/>
      <c r="B55" s="47"/>
      <c r="C55" s="47"/>
      <c r="D55" s="47"/>
      <c r="E55" s="47"/>
      <c r="F55" s="47"/>
      <c r="G55" s="110"/>
      <c r="H55" s="110"/>
      <c r="I55" s="110"/>
    </row>
    <row r="56" spans="1:9" x14ac:dyDescent="0.2">
      <c r="A56" s="47"/>
      <c r="B56" s="47"/>
      <c r="C56" s="47"/>
      <c r="D56" s="47"/>
      <c r="E56" s="47"/>
      <c r="F56" s="47"/>
      <c r="G56" s="110"/>
      <c r="H56" s="110"/>
      <c r="I56" s="110"/>
    </row>
    <row r="57" spans="1:9" x14ac:dyDescent="0.2">
      <c r="A57" s="47"/>
      <c r="B57" s="47"/>
      <c r="C57" s="47"/>
      <c r="D57" s="47"/>
      <c r="E57" s="47"/>
      <c r="F57" s="47"/>
      <c r="G57" s="110"/>
      <c r="H57" s="110"/>
      <c r="I57" s="110"/>
    </row>
    <row r="58" spans="1:9" x14ac:dyDescent="0.2">
      <c r="A58" s="47"/>
      <c r="B58" s="47"/>
      <c r="C58" s="47"/>
      <c r="D58" s="47"/>
      <c r="E58" s="47"/>
      <c r="F58" s="47"/>
      <c r="G58" s="110"/>
      <c r="H58" s="110"/>
      <c r="I58" s="110"/>
    </row>
    <row r="59" spans="1:9" x14ac:dyDescent="0.2">
      <c r="A59" s="47"/>
      <c r="B59" s="47"/>
      <c r="C59" s="47"/>
      <c r="D59" s="47"/>
      <c r="E59" s="47"/>
      <c r="F59" s="47"/>
      <c r="G59" s="110"/>
      <c r="H59" s="110"/>
      <c r="I59" s="110"/>
    </row>
    <row r="60" spans="1:9" x14ac:dyDescent="0.2">
      <c r="A60" s="47"/>
      <c r="B60" s="47"/>
      <c r="C60" s="47"/>
      <c r="D60" s="47"/>
      <c r="E60" s="47"/>
      <c r="F60" s="47"/>
      <c r="G60" s="110"/>
      <c r="H60" s="110"/>
      <c r="I60" s="110"/>
    </row>
    <row r="61" spans="1:9" x14ac:dyDescent="0.2">
      <c r="A61" s="47"/>
      <c r="B61" s="47"/>
      <c r="C61" s="47"/>
      <c r="D61" s="47"/>
      <c r="E61" s="47"/>
      <c r="F61" s="47"/>
      <c r="G61" s="110"/>
      <c r="H61" s="110"/>
      <c r="I61" s="110"/>
    </row>
    <row r="62" spans="1:9" x14ac:dyDescent="0.2">
      <c r="A62" s="47"/>
      <c r="B62" s="47"/>
      <c r="C62" s="47"/>
      <c r="D62" s="47"/>
      <c r="E62" s="47"/>
      <c r="F62" s="47"/>
      <c r="G62" s="110"/>
      <c r="H62" s="110"/>
      <c r="I62" s="110"/>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D66" t="s">
        <v>309</v>
      </c>
      <c r="G66" s="140">
        <f>SUM(G54:G65)</f>
        <v>0</v>
      </c>
      <c r="H66" s="140">
        <f>SUM(H54:H65)</f>
        <v>0</v>
      </c>
      <c r="I66" s="140">
        <f>SUM(I54:I65)</f>
        <v>0</v>
      </c>
    </row>
    <row r="67" spans="1:9" x14ac:dyDescent="0.2">
      <c r="G67" s="101"/>
      <c r="H67" s="101"/>
      <c r="I67" s="101"/>
    </row>
    <row r="68" spans="1:9" x14ac:dyDescent="0.2">
      <c r="G68" s="101"/>
      <c r="H68" s="101"/>
      <c r="I68" s="101"/>
    </row>
    <row r="69" spans="1:9" x14ac:dyDescent="0.2">
      <c r="G69" s="21" t="s">
        <v>301</v>
      </c>
      <c r="H69" s="101"/>
      <c r="I69" s="101"/>
    </row>
    <row r="70" spans="1:9" x14ac:dyDescent="0.2">
      <c r="G70" s="101"/>
      <c r="H70" s="101"/>
      <c r="I70" s="101"/>
    </row>
    <row r="71" spans="1:9" x14ac:dyDescent="0.2">
      <c r="A71" t="s">
        <v>408</v>
      </c>
      <c r="G71" s="110"/>
      <c r="H71" s="110"/>
      <c r="I71" s="110"/>
    </row>
    <row r="72" spans="1:9" x14ac:dyDescent="0.2">
      <c r="G72" s="101"/>
      <c r="H72" s="101"/>
      <c r="I72" s="101"/>
    </row>
    <row r="73" spans="1:9" x14ac:dyDescent="0.2">
      <c r="A73" t="s">
        <v>409</v>
      </c>
      <c r="G73" s="48"/>
      <c r="H73" s="48"/>
      <c r="I73" s="48"/>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A94" s="47"/>
      <c r="B94" s="47"/>
      <c r="C94" s="47"/>
      <c r="D94" s="47"/>
      <c r="E94" s="47"/>
      <c r="F94" s="47"/>
      <c r="G94" s="110"/>
      <c r="H94" s="110"/>
      <c r="I94" s="110"/>
    </row>
    <row r="95" spans="1:9" x14ac:dyDescent="0.2">
      <c r="A95" s="47"/>
      <c r="B95" s="47"/>
      <c r="C95" s="47"/>
      <c r="D95" s="47"/>
      <c r="E95" s="47"/>
      <c r="F95" s="47"/>
      <c r="G95" s="110"/>
      <c r="H95" s="110"/>
      <c r="I95" s="110"/>
    </row>
    <row r="96" spans="1:9" x14ac:dyDescent="0.2">
      <c r="A96" s="47"/>
      <c r="B96" s="47"/>
      <c r="C96" s="47"/>
      <c r="D96" s="47"/>
      <c r="E96" s="47"/>
      <c r="F96" s="47"/>
      <c r="G96" s="110"/>
      <c r="H96" s="110"/>
      <c r="I96" s="110"/>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A103" s="47"/>
      <c r="B103" s="47"/>
      <c r="C103" s="47"/>
      <c r="D103" s="47"/>
      <c r="E103" s="47"/>
      <c r="F103" s="47"/>
      <c r="G103" s="110"/>
      <c r="H103" s="110"/>
      <c r="I103" s="110"/>
    </row>
    <row r="104" spans="1:9" x14ac:dyDescent="0.2">
      <c r="A104" s="47"/>
      <c r="B104" s="47"/>
      <c r="C104" s="47"/>
      <c r="D104" s="47"/>
      <c r="E104" s="47"/>
      <c r="F104" s="47"/>
      <c r="G104" s="110"/>
      <c r="H104" s="110"/>
      <c r="I104" s="110"/>
    </row>
    <row r="105" spans="1:9" x14ac:dyDescent="0.2">
      <c r="D105" t="s">
        <v>309</v>
      </c>
      <c r="G105" s="140">
        <f>SUM(G73:G104)</f>
        <v>0</v>
      </c>
      <c r="H105" s="140">
        <f>SUM(H73:H104)</f>
        <v>0</v>
      </c>
      <c r="I105" s="140">
        <f>SUM(I73:I104)</f>
        <v>0</v>
      </c>
    </row>
    <row r="106" spans="1:9" x14ac:dyDescent="0.2">
      <c r="G106" s="29"/>
      <c r="H106" s="29"/>
      <c r="I106" s="29"/>
    </row>
    <row r="107" spans="1:9" x14ac:dyDescent="0.2">
      <c r="A107" t="s">
        <v>410</v>
      </c>
      <c r="G107" s="48"/>
      <c r="H107" s="48"/>
      <c r="I107" s="48"/>
    </row>
    <row r="108" spans="1:9" x14ac:dyDescent="0.2">
      <c r="A108" s="47"/>
      <c r="B108" s="47"/>
      <c r="C108" s="47"/>
      <c r="D108" s="47"/>
      <c r="E108" s="47"/>
      <c r="F108" s="47"/>
      <c r="G108" s="110"/>
      <c r="H108" s="110"/>
      <c r="I108" s="110"/>
    </row>
    <row r="109" spans="1:9" x14ac:dyDescent="0.2">
      <c r="A109" s="47"/>
      <c r="B109" s="47"/>
      <c r="C109" s="47"/>
      <c r="D109" s="47"/>
      <c r="E109" s="47"/>
      <c r="F109" s="47"/>
      <c r="G109" s="110"/>
      <c r="H109" s="110"/>
      <c r="I109" s="110"/>
    </row>
    <row r="110" spans="1:9" x14ac:dyDescent="0.2">
      <c r="A110" s="47"/>
      <c r="B110" s="47"/>
      <c r="C110" s="47"/>
      <c r="D110" s="47"/>
      <c r="E110" s="47"/>
      <c r="F110" s="47"/>
      <c r="G110" s="110"/>
      <c r="H110" s="110"/>
      <c r="I110" s="110"/>
    </row>
    <row r="111" spans="1:9" x14ac:dyDescent="0.2">
      <c r="A111" s="47"/>
      <c r="B111" s="47"/>
      <c r="C111" s="47"/>
      <c r="D111" s="47"/>
      <c r="E111" s="47"/>
      <c r="F111" s="47"/>
      <c r="G111" s="110"/>
      <c r="H111" s="110"/>
      <c r="I111" s="110"/>
    </row>
    <row r="112" spans="1:9" x14ac:dyDescent="0.2">
      <c r="A112" s="47"/>
      <c r="B112" s="47"/>
      <c r="C112" s="47"/>
      <c r="D112" s="47"/>
      <c r="E112" s="47"/>
      <c r="F112" s="47"/>
      <c r="G112" s="110"/>
      <c r="H112" s="110"/>
      <c r="I112" s="110"/>
    </row>
    <row r="113" spans="1:9" x14ac:dyDescent="0.2">
      <c r="A113" s="47"/>
      <c r="B113" s="47"/>
      <c r="C113" s="47"/>
      <c r="D113" s="47"/>
      <c r="E113" s="47"/>
      <c r="F113" s="47"/>
      <c r="G113" s="110"/>
      <c r="H113" s="110"/>
      <c r="I113" s="110"/>
    </row>
    <row r="114" spans="1:9" x14ac:dyDescent="0.2">
      <c r="D114" t="s">
        <v>309</v>
      </c>
      <c r="G114" s="140">
        <f>SUM(G107:G113)</f>
        <v>0</v>
      </c>
      <c r="H114" s="140">
        <f>SUM(H107:H113)</f>
        <v>0</v>
      </c>
      <c r="I114" s="140">
        <f>SUM(I107:I113)</f>
        <v>0</v>
      </c>
    </row>
    <row r="115" spans="1:9" x14ac:dyDescent="0.2">
      <c r="G115" s="29"/>
      <c r="H115" s="29"/>
      <c r="I115" s="29"/>
    </row>
    <row r="116" spans="1:9" ht="13.5" thickBot="1" x14ac:dyDescent="0.25">
      <c r="A116" t="s">
        <v>411</v>
      </c>
      <c r="G116" s="141">
        <f>+G114+G105+G71+G66+G52+G33+G28</f>
        <v>0</v>
      </c>
      <c r="H116" s="141">
        <f>+H114+H105+H71+H66+H52+H33+H28</f>
        <v>0</v>
      </c>
      <c r="I116" s="141">
        <f>+I114+I105+I71+I66+I52+I33+I28</f>
        <v>0</v>
      </c>
    </row>
    <row r="117" spans="1:9" ht="13.5" thickTop="1" x14ac:dyDescent="0.2"/>
    <row r="119" spans="1:9" x14ac:dyDescent="0.2">
      <c r="G119"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69" max="65535" man="1"/>
    <brk id="120" max="65535" man="1"/>
  </rowBreak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dimension ref="A1:I206"/>
  <sheetViews>
    <sheetView workbookViewId="0">
      <pane ySplit="9" topLeftCell="A10" activePane="bottomLeft" state="frozen"/>
      <selection pane="bottomLeft" activeCell="E13" sqref="E13:E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'Other Funds R'!A14</f>
        <v>OTHER FUNDS</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t="s">
        <v>516</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and prior property taxes")</f>
        <v>2023 and prior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t="s">
        <v>518</v>
      </c>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A41" s="47"/>
      <c r="B41" s="47"/>
      <c r="C41" s="47"/>
      <c r="D41" s="47"/>
      <c r="E41" s="47"/>
      <c r="F41" s="47"/>
      <c r="G41" s="110"/>
      <c r="H41" s="110"/>
      <c r="I41" s="110"/>
    </row>
    <row r="42" spans="1:9" x14ac:dyDescent="0.2">
      <c r="A42" s="47"/>
      <c r="B42" s="47"/>
      <c r="C42" s="47"/>
      <c r="D42" s="47"/>
      <c r="E42" s="47"/>
      <c r="F42" s="47"/>
      <c r="G42" s="110"/>
      <c r="H42" s="110"/>
      <c r="I42" s="110"/>
    </row>
    <row r="43" spans="1:9" x14ac:dyDescent="0.2">
      <c r="A43" s="47"/>
      <c r="B43" s="47"/>
      <c r="C43" s="47"/>
      <c r="D43" s="47"/>
      <c r="E43" s="47"/>
      <c r="F43" s="47"/>
      <c r="G43" s="110"/>
      <c r="H43" s="110"/>
      <c r="I43" s="110"/>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SUM(G24:G54)</f>
        <v>0</v>
      </c>
      <c r="H55" s="140">
        <f>SUM(H24:H54)</f>
        <v>0</v>
      </c>
      <c r="I55" s="140">
        <f>SUM(I24:I54)</f>
        <v>0</v>
      </c>
    </row>
    <row r="56" spans="1:9" x14ac:dyDescent="0.2">
      <c r="G56" s="101"/>
      <c r="H56" s="101"/>
      <c r="I56" s="101"/>
    </row>
    <row r="57" spans="1:9" x14ac:dyDescent="0.2">
      <c r="G57" s="101"/>
      <c r="H57" s="101"/>
      <c r="I57" s="101"/>
    </row>
    <row r="58" spans="1:9" x14ac:dyDescent="0.2">
      <c r="G58" s="153" t="s">
        <v>519</v>
      </c>
      <c r="H58" s="101"/>
      <c r="I58" s="101"/>
    </row>
    <row r="59" spans="1:9" x14ac:dyDescent="0.2">
      <c r="G59" s="101"/>
      <c r="H59" s="101"/>
      <c r="I59" s="101"/>
    </row>
    <row r="60" spans="1:9" x14ac:dyDescent="0.2">
      <c r="A60" t="s">
        <v>401</v>
      </c>
      <c r="G60" s="48"/>
      <c r="H60" s="48"/>
      <c r="I60" s="48"/>
    </row>
    <row r="61" spans="1:9" x14ac:dyDescent="0.2">
      <c r="A61" s="47"/>
      <c r="B61" s="47"/>
      <c r="C61" s="47"/>
      <c r="D61" s="47"/>
      <c r="E61" s="47"/>
      <c r="F61" s="47"/>
      <c r="G61" s="110"/>
      <c r="H61" s="110"/>
      <c r="I61" s="110"/>
    </row>
    <row r="62" spans="1:9" x14ac:dyDescent="0.2">
      <c r="A62" s="47"/>
      <c r="B62" s="47"/>
      <c r="C62" s="47"/>
      <c r="D62" s="47"/>
      <c r="E62" s="47"/>
      <c r="F62" s="47"/>
      <c r="G62" s="110"/>
      <c r="H62" s="110"/>
      <c r="I62" s="110"/>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D71" t="s">
        <v>309</v>
      </c>
      <c r="G71" s="140">
        <f>SUM(G60:G70)</f>
        <v>0</v>
      </c>
      <c r="H71" s="140">
        <f>SUM(H60:H70)</f>
        <v>0</v>
      </c>
      <c r="I71" s="140">
        <f>SUM(I60:I70)</f>
        <v>0</v>
      </c>
    </row>
    <row r="72" spans="1:9" x14ac:dyDescent="0.2">
      <c r="G72" s="101"/>
      <c r="H72" s="101"/>
      <c r="I72" s="101"/>
    </row>
    <row r="73" spans="1:9" x14ac:dyDescent="0.2">
      <c r="A73" t="s">
        <v>408</v>
      </c>
      <c r="G73" s="110"/>
      <c r="H73" s="110"/>
      <c r="I73" s="110"/>
    </row>
    <row r="74" spans="1:9" x14ac:dyDescent="0.2">
      <c r="G74" s="101"/>
      <c r="H74" s="101"/>
      <c r="I74" s="101"/>
    </row>
    <row r="75" spans="1:9" x14ac:dyDescent="0.2">
      <c r="A75" t="s">
        <v>409</v>
      </c>
      <c r="G75" s="48"/>
      <c r="H75" s="48"/>
      <c r="I75" s="48"/>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SUM(G75:G93)</f>
        <v>0</v>
      </c>
      <c r="H94" s="140">
        <f>SUM(H75:H93)</f>
        <v>0</v>
      </c>
      <c r="I94" s="140">
        <f>SUM(I75:I93)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101"/>
    </row>
    <row r="105" spans="1:9" ht="13.5" thickBot="1" x14ac:dyDescent="0.25">
      <c r="A105" t="s">
        <v>411</v>
      </c>
      <c r="G105" s="141">
        <f>+G103+G94+G73+G71+G55+G22+G17</f>
        <v>0</v>
      </c>
      <c r="H105" s="141">
        <f>+H103+H94+H73+H71+H55+H22+H17</f>
        <v>0</v>
      </c>
      <c r="I105" s="141">
        <f>+I103+I94+I73+I71+I55+I22+I17</f>
        <v>0</v>
      </c>
    </row>
    <row r="106" spans="1:9" ht="13.5" thickTop="1" x14ac:dyDescent="0.2"/>
    <row r="108" spans="1:9" x14ac:dyDescent="0.2">
      <c r="G108" s="20" t="s">
        <v>520</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216"/>
  <sheetViews>
    <sheetView workbookViewId="0">
      <pane xSplit="4" ySplit="9" topLeftCell="E10" activePane="bottomRight" state="frozen"/>
      <selection pane="topRight"/>
      <selection pane="bottomLeft"/>
      <selection pane="bottomRight"/>
    </sheetView>
  </sheetViews>
  <sheetFormatPr defaultRowHeight="12.75" x14ac:dyDescent="0.2"/>
  <cols>
    <col min="1" max="1" width="5.5" customWidth="1"/>
    <col min="2" max="3" width="2.33203125" customWidth="1"/>
    <col min="4" max="4" width="25.83203125" customWidth="1"/>
    <col min="5"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t="s">
        <v>516</v>
      </c>
    </row>
    <row r="4" spans="1:9" x14ac:dyDescent="0.2">
      <c r="A4" t="s">
        <v>521</v>
      </c>
    </row>
    <row r="6" spans="1:9" x14ac:dyDescent="0.2">
      <c r="E6" s="154" t="s">
        <v>155</v>
      </c>
      <c r="F6" s="154"/>
      <c r="G6" s="154" t="s">
        <v>414</v>
      </c>
      <c r="H6" s="154"/>
      <c r="I6" s="154"/>
    </row>
    <row r="8" spans="1:9" x14ac:dyDescent="0.2">
      <c r="E8" s="16">
        <f>Information!D5-2</f>
        <v>2023</v>
      </c>
      <c r="F8" s="16">
        <f>Information!D5-1</f>
        <v>2024</v>
      </c>
      <c r="G8" s="16">
        <f>Information!D5-1</f>
        <v>2024</v>
      </c>
      <c r="H8" s="16">
        <f>Information!D5</f>
        <v>2025</v>
      </c>
      <c r="I8" s="16">
        <f>Information!D5</f>
        <v>2025</v>
      </c>
    </row>
    <row r="9" spans="1:9" x14ac:dyDescent="0.2">
      <c r="E9" s="84" t="s">
        <v>250</v>
      </c>
      <c r="F9" s="84" t="s">
        <v>250</v>
      </c>
      <c r="G9" s="84" t="s">
        <v>415</v>
      </c>
      <c r="H9" s="84" t="s">
        <v>416</v>
      </c>
      <c r="I9" s="84" t="s">
        <v>415</v>
      </c>
    </row>
    <row r="11" spans="1:9" x14ac:dyDescent="0.2">
      <c r="A11" t="s">
        <v>522</v>
      </c>
      <c r="E11" s="29"/>
      <c r="F11" s="29"/>
      <c r="G11" s="29"/>
      <c r="H11" s="29"/>
      <c r="I11" s="29"/>
    </row>
    <row r="12" spans="1:9" x14ac:dyDescent="0.2">
      <c r="A12" s="47"/>
      <c r="B12" t="s">
        <v>523</v>
      </c>
      <c r="E12" s="110"/>
      <c r="F12" s="110"/>
      <c r="G12" s="110"/>
      <c r="H12" s="110"/>
      <c r="I12" s="110"/>
    </row>
    <row r="13" spans="1:9" x14ac:dyDescent="0.2">
      <c r="A13" s="19"/>
      <c r="B13" s="19"/>
      <c r="C13" s="19"/>
      <c r="D13" s="19"/>
      <c r="E13" s="92"/>
      <c r="F13" s="92"/>
      <c r="G13" s="92"/>
      <c r="H13" s="92"/>
      <c r="I13" s="92"/>
    </row>
    <row r="14" spans="1:9" x14ac:dyDescent="0.2">
      <c r="A14" t="s">
        <v>524</v>
      </c>
      <c r="E14" s="48"/>
      <c r="F14" s="48"/>
      <c r="G14" s="48"/>
      <c r="H14" s="48"/>
      <c r="I14" s="48"/>
    </row>
    <row r="15" spans="1:9" x14ac:dyDescent="0.2">
      <c r="A15" s="47"/>
      <c r="B15" s="47" t="s">
        <v>440</v>
      </c>
      <c r="C15" s="47"/>
      <c r="D15" s="47"/>
      <c r="E15" s="110"/>
      <c r="F15" s="110"/>
      <c r="G15" s="110"/>
      <c r="H15" s="110"/>
      <c r="I15" s="110"/>
    </row>
    <row r="16" spans="1:9" x14ac:dyDescent="0.2">
      <c r="A16" s="47"/>
      <c r="B16" s="47" t="s">
        <v>441</v>
      </c>
      <c r="C16" s="47"/>
      <c r="D16" s="47"/>
      <c r="E16" s="110"/>
      <c r="F16" s="110"/>
      <c r="G16" s="110"/>
      <c r="H16" s="110"/>
      <c r="I16" s="110"/>
    </row>
    <row r="17" spans="1:9" x14ac:dyDescent="0.2">
      <c r="A17" s="47"/>
      <c r="B17" s="47" t="s">
        <v>442</v>
      </c>
      <c r="C17" s="47"/>
      <c r="D17" s="47"/>
      <c r="E17" s="110"/>
      <c r="F17" s="110"/>
      <c r="G17" s="110"/>
      <c r="H17" s="110"/>
      <c r="I17" s="110"/>
    </row>
    <row r="18" spans="1:9" x14ac:dyDescent="0.2">
      <c r="A18" s="47"/>
      <c r="B18" s="47" t="s">
        <v>443</v>
      </c>
      <c r="C18" s="47"/>
      <c r="D18" s="47"/>
      <c r="E18" s="110"/>
      <c r="F18" s="110"/>
      <c r="G18" s="110"/>
      <c r="H18" s="110"/>
      <c r="I18" s="110"/>
    </row>
    <row r="19" spans="1:9" x14ac:dyDescent="0.2">
      <c r="A19" s="47"/>
      <c r="B19" s="47" t="s">
        <v>444</v>
      </c>
      <c r="C19" s="47"/>
      <c r="D19" s="47"/>
      <c r="E19" s="110"/>
      <c r="F19" s="110"/>
      <c r="G19" s="110"/>
      <c r="H19" s="110"/>
      <c r="I19" s="110"/>
    </row>
    <row r="20" spans="1:9" x14ac:dyDescent="0.2">
      <c r="A20" s="47"/>
      <c r="B20" s="47"/>
      <c r="C20" s="47"/>
      <c r="D20" s="47"/>
      <c r="E20" s="110"/>
      <c r="F20" s="110"/>
      <c r="G20" s="110"/>
      <c r="H20" s="110"/>
      <c r="I20" s="110"/>
    </row>
    <row r="21" spans="1:9" x14ac:dyDescent="0.2">
      <c r="A21" s="47"/>
      <c r="B21" s="47"/>
      <c r="C21" s="47"/>
      <c r="D21" s="47"/>
      <c r="E21" s="110"/>
      <c r="F21" s="110"/>
      <c r="G21" s="110"/>
      <c r="H21" s="110"/>
      <c r="I21" s="110"/>
    </row>
    <row r="22" spans="1:9" x14ac:dyDescent="0.2">
      <c r="A22" s="47"/>
      <c r="B22" s="47"/>
      <c r="C22" s="47"/>
      <c r="D22" s="47"/>
      <c r="E22" s="110"/>
      <c r="F22" s="110"/>
      <c r="G22" s="110"/>
      <c r="H22" s="110"/>
      <c r="I22" s="110"/>
    </row>
    <row r="23" spans="1:9" x14ac:dyDescent="0.2">
      <c r="A23" s="47"/>
      <c r="B23" s="47"/>
      <c r="C23" s="47"/>
      <c r="D23" s="47"/>
      <c r="E23" s="110"/>
      <c r="F23" s="110"/>
      <c r="G23" s="110"/>
      <c r="H23" s="110"/>
      <c r="I23" s="110"/>
    </row>
    <row r="24" spans="1:9" x14ac:dyDescent="0.2">
      <c r="A24" s="47"/>
      <c r="B24" s="47"/>
      <c r="C24" s="47"/>
      <c r="D24" s="47"/>
      <c r="E24" s="110"/>
      <c r="F24" s="110"/>
      <c r="G24" s="110"/>
      <c r="H24" s="110"/>
      <c r="I24" s="110"/>
    </row>
    <row r="25" spans="1:9" x14ac:dyDescent="0.2">
      <c r="A25" s="47"/>
      <c r="B25" s="47"/>
      <c r="C25" s="47"/>
      <c r="D25" s="47"/>
      <c r="E25" s="110"/>
      <c r="F25" s="110"/>
      <c r="G25" s="110"/>
      <c r="H25" s="110"/>
      <c r="I25" s="110"/>
    </row>
    <row r="26" spans="1:9" x14ac:dyDescent="0.2">
      <c r="A26" s="47"/>
      <c r="B26" s="47"/>
      <c r="C26" s="47"/>
      <c r="D26" s="47"/>
      <c r="E26" s="110"/>
      <c r="F26" s="110"/>
      <c r="G26" s="110"/>
      <c r="H26" s="110"/>
      <c r="I26" s="110"/>
    </row>
    <row r="27" spans="1:9" x14ac:dyDescent="0.2">
      <c r="A27" s="47"/>
      <c r="B27" s="47"/>
      <c r="C27" s="47"/>
      <c r="D27" s="47"/>
      <c r="E27" s="110"/>
      <c r="F27" s="110"/>
      <c r="G27" s="110"/>
      <c r="H27" s="110"/>
      <c r="I27" s="110"/>
    </row>
    <row r="28" spans="1:9" x14ac:dyDescent="0.2">
      <c r="A28" s="47"/>
      <c r="B28" s="47"/>
      <c r="C28" s="47"/>
      <c r="D28" s="47"/>
      <c r="E28" s="110"/>
      <c r="F28" s="110"/>
      <c r="G28" s="110"/>
      <c r="H28" s="110"/>
      <c r="I28" s="110"/>
    </row>
    <row r="29" spans="1:9" x14ac:dyDescent="0.2">
      <c r="A29" s="47"/>
      <c r="B29" s="47"/>
      <c r="C29" s="47"/>
      <c r="D29" s="47"/>
      <c r="E29" s="110"/>
      <c r="F29" s="110"/>
      <c r="G29" s="110"/>
      <c r="H29" s="110"/>
      <c r="I29" s="110"/>
    </row>
    <row r="30" spans="1:9" x14ac:dyDescent="0.2">
      <c r="A30" s="47"/>
      <c r="B30" s="47"/>
      <c r="C30" s="47"/>
      <c r="D30" s="47"/>
      <c r="E30" s="110"/>
      <c r="F30" s="110"/>
      <c r="G30" s="110"/>
      <c r="H30" s="110"/>
      <c r="I30" s="110"/>
    </row>
    <row r="31" spans="1:9" x14ac:dyDescent="0.2">
      <c r="A31" s="47"/>
      <c r="B31" s="47"/>
      <c r="C31" s="47"/>
      <c r="D31" s="47"/>
      <c r="E31" s="110"/>
      <c r="F31" s="110"/>
      <c r="G31" s="110"/>
      <c r="H31" s="110"/>
      <c r="I31" s="110"/>
    </row>
    <row r="32" spans="1:9" x14ac:dyDescent="0.2">
      <c r="D32" t="s">
        <v>309</v>
      </c>
      <c r="E32" s="140">
        <f>SUM(E14:E31)</f>
        <v>0</v>
      </c>
      <c r="F32" s="140">
        <f>SUM(F14:F31)</f>
        <v>0</v>
      </c>
      <c r="G32" s="140">
        <f>SUM(G14:G31)</f>
        <v>0</v>
      </c>
      <c r="H32" s="140">
        <f>SUM(H14:H31)</f>
        <v>0</v>
      </c>
      <c r="I32" s="140">
        <f>SUM(I14:I31)</f>
        <v>0</v>
      </c>
    </row>
    <row r="33" spans="1:9" x14ac:dyDescent="0.2">
      <c r="E33" s="29"/>
      <c r="F33" s="29"/>
      <c r="G33" s="29"/>
      <c r="H33" s="29"/>
      <c r="I33" s="29"/>
    </row>
    <row r="34" spans="1:9" x14ac:dyDescent="0.2">
      <c r="A34" t="s">
        <v>525</v>
      </c>
      <c r="E34" s="48"/>
      <c r="F34" s="48"/>
      <c r="G34" s="48"/>
      <c r="H34" s="48"/>
      <c r="I34" s="48"/>
    </row>
    <row r="35" spans="1:9" x14ac:dyDescent="0.2">
      <c r="A35" s="47"/>
      <c r="B35" s="47"/>
      <c r="C35" s="47"/>
      <c r="D35" s="47"/>
      <c r="E35" s="110"/>
      <c r="F35" s="110"/>
      <c r="G35" s="110"/>
      <c r="H35" s="110"/>
      <c r="I35" s="110"/>
    </row>
    <row r="36" spans="1:9" x14ac:dyDescent="0.2">
      <c r="A36" s="47"/>
      <c r="B36" s="47"/>
      <c r="C36" s="47"/>
      <c r="D36" s="47"/>
      <c r="E36" s="110"/>
      <c r="F36" s="110"/>
      <c r="G36" s="110"/>
      <c r="H36" s="110"/>
      <c r="I36" s="110"/>
    </row>
    <row r="37" spans="1:9" x14ac:dyDescent="0.2">
      <c r="A37" s="47"/>
      <c r="B37" s="47"/>
      <c r="C37" s="47"/>
      <c r="D37" s="47"/>
      <c r="E37" s="110"/>
      <c r="F37" s="110"/>
      <c r="G37" s="110"/>
      <c r="H37" s="110"/>
      <c r="I37" s="110"/>
    </row>
    <row r="38" spans="1:9" x14ac:dyDescent="0.2">
      <c r="A38" s="47"/>
      <c r="B38" s="47"/>
      <c r="C38" s="47"/>
      <c r="D38" s="47"/>
      <c r="E38" s="110"/>
      <c r="F38" s="110"/>
      <c r="G38" s="110"/>
      <c r="H38" s="110"/>
      <c r="I38" s="110"/>
    </row>
    <row r="39" spans="1:9" x14ac:dyDescent="0.2">
      <c r="A39" s="47"/>
      <c r="B39" s="47"/>
      <c r="C39" s="47"/>
      <c r="D39" s="47"/>
      <c r="E39" s="110"/>
      <c r="F39" s="110"/>
      <c r="G39" s="110"/>
      <c r="H39" s="110"/>
      <c r="I39" s="110"/>
    </row>
    <row r="40" spans="1:9" x14ac:dyDescent="0.2">
      <c r="A40" s="47"/>
      <c r="B40" s="47"/>
      <c r="C40" s="47"/>
      <c r="D40" s="47"/>
      <c r="E40" s="110"/>
      <c r="F40" s="110"/>
      <c r="G40" s="110"/>
      <c r="H40" s="110"/>
      <c r="I40" s="110"/>
    </row>
    <row r="41" spans="1:9" x14ac:dyDescent="0.2">
      <c r="A41" s="47"/>
      <c r="B41" s="47"/>
      <c r="C41" s="47"/>
      <c r="D41" s="47"/>
      <c r="E41" s="110"/>
      <c r="F41" s="110"/>
      <c r="G41" s="110"/>
      <c r="H41" s="110"/>
      <c r="I41" s="110"/>
    </row>
    <row r="42" spans="1:9" x14ac:dyDescent="0.2">
      <c r="A42" s="47"/>
      <c r="B42" s="47"/>
      <c r="C42" s="47"/>
      <c r="D42" s="47"/>
      <c r="E42" s="110"/>
      <c r="F42" s="110"/>
      <c r="G42" s="110"/>
      <c r="H42" s="110"/>
      <c r="I42" s="110"/>
    </row>
    <row r="43" spans="1:9" x14ac:dyDescent="0.2">
      <c r="A43" s="47"/>
      <c r="B43" s="47"/>
      <c r="C43" s="47"/>
      <c r="D43" s="47"/>
      <c r="E43" s="110"/>
      <c r="F43" s="110"/>
      <c r="G43" s="110"/>
      <c r="H43" s="110"/>
      <c r="I43" s="110"/>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D55" t="s">
        <v>309</v>
      </c>
      <c r="E55" s="140">
        <f>SUM(E34:E54)</f>
        <v>0</v>
      </c>
      <c r="F55" s="140">
        <f>SUM(F34:F54)</f>
        <v>0</v>
      </c>
      <c r="G55" s="140">
        <f>SUM(G34:G54)</f>
        <v>0</v>
      </c>
      <c r="H55" s="140">
        <f>SUM(H34:H54)</f>
        <v>0</v>
      </c>
      <c r="I55" s="140">
        <f>SUM(I34:I54)</f>
        <v>0</v>
      </c>
    </row>
    <row r="56" spans="1:9" x14ac:dyDescent="0.2">
      <c r="E56" s="101"/>
      <c r="F56" s="101"/>
      <c r="G56" s="101"/>
      <c r="H56" s="101"/>
      <c r="I56" s="101"/>
    </row>
    <row r="57" spans="1:9" x14ac:dyDescent="0.2">
      <c r="E57" s="101"/>
      <c r="F57" s="101"/>
      <c r="G57" s="101"/>
      <c r="H57" s="101"/>
      <c r="I57" s="101"/>
    </row>
    <row r="58" spans="1:9" x14ac:dyDescent="0.2">
      <c r="E58" s="101"/>
      <c r="F58" s="102" t="s">
        <v>526</v>
      </c>
      <c r="G58" s="101"/>
      <c r="H58" s="101"/>
      <c r="I58" s="101"/>
    </row>
    <row r="59" spans="1:9" x14ac:dyDescent="0.2">
      <c r="A59" t="s">
        <v>527</v>
      </c>
      <c r="E59" s="48"/>
      <c r="F59" s="48"/>
      <c r="G59" s="48"/>
      <c r="H59" s="48"/>
      <c r="I59" s="48"/>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D66" t="s">
        <v>309</v>
      </c>
      <c r="E66" s="140">
        <f>SUM(E59:E65)</f>
        <v>0</v>
      </c>
      <c r="F66" s="140">
        <f>SUM(F59:F65)</f>
        <v>0</v>
      </c>
      <c r="G66" s="140">
        <f>SUM(G59:G65)</f>
        <v>0</v>
      </c>
      <c r="H66" s="140">
        <f>SUM(H59:H65)</f>
        <v>0</v>
      </c>
      <c r="I66" s="140">
        <f>SUM(I59:I65)</f>
        <v>0</v>
      </c>
    </row>
    <row r="67" spans="1:9" x14ac:dyDescent="0.2">
      <c r="E67" s="29"/>
      <c r="F67" s="29"/>
      <c r="G67" s="29"/>
      <c r="H67" s="29"/>
      <c r="I67" s="29"/>
    </row>
    <row r="68" spans="1:9" x14ac:dyDescent="0.2">
      <c r="A68" t="s">
        <v>528</v>
      </c>
      <c r="E68" s="48"/>
      <c r="F68" s="48"/>
      <c r="G68" s="48"/>
      <c r="H68" s="48"/>
      <c r="I68" s="48"/>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47"/>
      <c r="B73" s="47"/>
      <c r="C73" s="47"/>
      <c r="D73" s="47"/>
      <c r="E73" s="110"/>
      <c r="F73" s="110"/>
      <c r="G73" s="110"/>
      <c r="H73" s="110"/>
      <c r="I73" s="110"/>
    </row>
    <row r="74" spans="1:9" x14ac:dyDescent="0.2">
      <c r="A74" s="47"/>
      <c r="B74" s="47"/>
      <c r="C74" s="47"/>
      <c r="D74" s="47"/>
      <c r="E74" s="110"/>
      <c r="F74" s="110"/>
      <c r="G74" s="110"/>
      <c r="H74" s="110"/>
      <c r="I74" s="110"/>
    </row>
    <row r="75" spans="1:9" x14ac:dyDescent="0.2">
      <c r="A75" s="47"/>
      <c r="B75" s="47"/>
      <c r="C75" s="47"/>
      <c r="D75" s="47"/>
      <c r="E75" s="110"/>
      <c r="F75" s="110"/>
      <c r="G75" s="110"/>
      <c r="H75" s="110"/>
      <c r="I75" s="110"/>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D87" t="s">
        <v>309</v>
      </c>
      <c r="E87" s="140">
        <f>SUM(E68:E86)</f>
        <v>0</v>
      </c>
      <c r="F87" s="140">
        <f>SUM(F68:F86)</f>
        <v>0</v>
      </c>
      <c r="G87" s="140">
        <f>SUM(G68:G86)</f>
        <v>0</v>
      </c>
      <c r="H87" s="140">
        <f>SUM(H68:H86)</f>
        <v>0</v>
      </c>
      <c r="I87" s="140">
        <f>SUM(I68:I86)</f>
        <v>0</v>
      </c>
    </row>
    <row r="88" spans="1:9" x14ac:dyDescent="0.2">
      <c r="E88" s="29"/>
      <c r="F88" s="29"/>
      <c r="G88" s="29"/>
      <c r="H88" s="29"/>
      <c r="I88" s="29"/>
    </row>
    <row r="89" spans="1:9" x14ac:dyDescent="0.2">
      <c r="A89" t="s">
        <v>529</v>
      </c>
      <c r="E89" s="48"/>
      <c r="F89" s="48"/>
      <c r="G89" s="48"/>
      <c r="H89" s="48"/>
      <c r="I89" s="48"/>
    </row>
    <row r="90" spans="1:9" x14ac:dyDescent="0.2">
      <c r="A90" s="47"/>
      <c r="B90" s="47"/>
      <c r="C90" s="47"/>
      <c r="D90" s="47"/>
      <c r="E90" s="110"/>
      <c r="F90" s="110"/>
      <c r="G90" s="110"/>
      <c r="H90" s="110"/>
      <c r="I90" s="110"/>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D95" t="s">
        <v>309</v>
      </c>
      <c r="E95" s="140">
        <f>SUM(E89:E94)</f>
        <v>0</v>
      </c>
      <c r="F95" s="140">
        <f>SUM(F89:F94)</f>
        <v>0</v>
      </c>
      <c r="G95" s="140">
        <f>SUM(G89:G94)</f>
        <v>0</v>
      </c>
      <c r="H95" s="140">
        <f>SUM(H89:H94)</f>
        <v>0</v>
      </c>
      <c r="I95" s="140">
        <f>SUM(I89:I94)</f>
        <v>0</v>
      </c>
    </row>
    <row r="96" spans="1:9" x14ac:dyDescent="0.2">
      <c r="E96" s="29"/>
      <c r="F96" s="29"/>
      <c r="G96" s="29"/>
      <c r="H96" s="29"/>
      <c r="I96" s="29"/>
    </row>
    <row r="97" spans="1:9" x14ac:dyDescent="0.2">
      <c r="A97" t="s">
        <v>530</v>
      </c>
      <c r="E97" s="48"/>
      <c r="F97" s="48"/>
      <c r="G97" s="48"/>
      <c r="H97" s="48"/>
      <c r="I97" s="48"/>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D103" t="s">
        <v>309</v>
      </c>
      <c r="E103" s="140">
        <f>SUM(E97:E102)</f>
        <v>0</v>
      </c>
      <c r="F103" s="140">
        <f>SUM(F97:F102)</f>
        <v>0</v>
      </c>
      <c r="G103" s="140">
        <f>SUM(G97:G102)</f>
        <v>0</v>
      </c>
      <c r="H103" s="140">
        <f>SUM(H97:H102)</f>
        <v>0</v>
      </c>
      <c r="I103" s="140">
        <f>SUM(I97:I102)</f>
        <v>0</v>
      </c>
    </row>
    <row r="104" spans="1:9" x14ac:dyDescent="0.2">
      <c r="E104" s="101"/>
      <c r="F104" s="101"/>
      <c r="G104" s="101"/>
      <c r="H104" s="101"/>
      <c r="I104" s="101"/>
    </row>
    <row r="105" spans="1:9" x14ac:dyDescent="0.2">
      <c r="E105" s="101"/>
      <c r="F105" s="101"/>
      <c r="G105" s="101"/>
      <c r="H105" s="101"/>
      <c r="I105" s="101"/>
    </row>
    <row r="106" spans="1:9" x14ac:dyDescent="0.2">
      <c r="E106" s="101"/>
      <c r="F106" s="102" t="s">
        <v>531</v>
      </c>
      <c r="G106" s="101"/>
      <c r="H106" s="101"/>
      <c r="I106" s="101"/>
    </row>
    <row r="107" spans="1:9" x14ac:dyDescent="0.2">
      <c r="E107" s="29"/>
      <c r="F107" s="29"/>
      <c r="G107" s="29"/>
      <c r="H107" s="29"/>
      <c r="I107" s="29"/>
    </row>
    <row r="108" spans="1:9" x14ac:dyDescent="0.2">
      <c r="A108" t="s">
        <v>532</v>
      </c>
      <c r="E108" s="48"/>
      <c r="F108" s="48"/>
      <c r="G108" s="48"/>
      <c r="H108" s="48"/>
      <c r="I108" s="48"/>
    </row>
    <row r="109" spans="1:9" x14ac:dyDescent="0.2">
      <c r="A109" s="47"/>
      <c r="B109" t="s">
        <v>533</v>
      </c>
      <c r="E109" s="48"/>
      <c r="F109" s="48"/>
      <c r="G109" s="48"/>
      <c r="H109" s="48"/>
      <c r="I109" s="48"/>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47"/>
      <c r="B121" s="47"/>
      <c r="C121" s="47"/>
      <c r="D121" s="47"/>
      <c r="E121" s="110"/>
      <c r="F121" s="110"/>
      <c r="G121" s="110"/>
      <c r="H121" s="110"/>
      <c r="I121" s="110"/>
    </row>
    <row r="122" spans="1:9" x14ac:dyDescent="0.2">
      <c r="A122" s="47"/>
      <c r="B122" s="47"/>
      <c r="C122" s="47"/>
      <c r="D122" s="47"/>
      <c r="E122" s="110"/>
      <c r="F122" s="110"/>
      <c r="G122" s="110"/>
      <c r="H122" s="110"/>
      <c r="I122" s="110"/>
    </row>
    <row r="123" spans="1:9" x14ac:dyDescent="0.2">
      <c r="A123" s="47"/>
      <c r="B123" s="47"/>
      <c r="C123" s="47"/>
      <c r="D123" s="47"/>
      <c r="E123" s="110"/>
      <c r="F123" s="110"/>
      <c r="G123" s="110"/>
      <c r="H123" s="110"/>
      <c r="I123" s="110"/>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D128" t="s">
        <v>309</v>
      </c>
      <c r="E128" s="140">
        <f>SUM(E108:E127)</f>
        <v>0</v>
      </c>
      <c r="F128" s="140">
        <f>SUM(F108:F127)</f>
        <v>0</v>
      </c>
      <c r="G128" s="140">
        <f>SUM(G108:G127)</f>
        <v>0</v>
      </c>
      <c r="H128" s="140">
        <f>SUM(H108:H127)</f>
        <v>0</v>
      </c>
      <c r="I128" s="140">
        <f>SUM(I108:I127)</f>
        <v>0</v>
      </c>
    </row>
    <row r="129" spans="1:9" x14ac:dyDescent="0.2">
      <c r="E129" s="29"/>
      <c r="F129" s="29"/>
      <c r="G129" s="29"/>
      <c r="H129" s="29"/>
      <c r="I129" s="29"/>
    </row>
    <row r="130" spans="1:9" x14ac:dyDescent="0.2">
      <c r="A130" t="s">
        <v>534</v>
      </c>
      <c r="E130" s="48"/>
      <c r="F130" s="48"/>
      <c r="G130" s="48"/>
      <c r="H130" s="48"/>
      <c r="I130" s="48"/>
    </row>
    <row r="131" spans="1:9" x14ac:dyDescent="0.2">
      <c r="A131" s="47"/>
      <c r="B131" t="s">
        <v>535</v>
      </c>
      <c r="E131" s="48"/>
      <c r="F131" s="48"/>
      <c r="G131" s="48"/>
      <c r="H131" s="48"/>
      <c r="I131" s="48"/>
    </row>
    <row r="132" spans="1:9" x14ac:dyDescent="0.2">
      <c r="A132" s="47"/>
      <c r="B132" t="s">
        <v>536</v>
      </c>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47"/>
      <c r="B136" s="47"/>
      <c r="C136" s="47"/>
      <c r="D136" s="47"/>
      <c r="E136" s="110"/>
      <c r="F136" s="110"/>
      <c r="G136" s="110"/>
      <c r="H136" s="110"/>
      <c r="I136" s="110"/>
    </row>
    <row r="137" spans="1:9" x14ac:dyDescent="0.2">
      <c r="A137" s="47"/>
      <c r="B137" s="47"/>
      <c r="C137" s="47"/>
      <c r="D137" s="47"/>
      <c r="E137" s="110"/>
      <c r="F137" s="110"/>
      <c r="G137" s="110"/>
      <c r="H137" s="110"/>
      <c r="I137" s="110"/>
    </row>
    <row r="138" spans="1:9" x14ac:dyDescent="0.2">
      <c r="A138" s="47"/>
      <c r="B138" s="47"/>
      <c r="C138" s="47"/>
      <c r="D138" s="47"/>
      <c r="E138" s="110"/>
      <c r="F138" s="110"/>
      <c r="G138" s="110"/>
      <c r="H138" s="110"/>
      <c r="I138" s="110"/>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D151" t="s">
        <v>309</v>
      </c>
      <c r="E151" s="140">
        <f>SUM(E130:E150)</f>
        <v>0</v>
      </c>
      <c r="F151" s="140">
        <f>SUM(F130:F150)</f>
        <v>0</v>
      </c>
      <c r="G151" s="140">
        <f>SUM(G130:G150)</f>
        <v>0</v>
      </c>
      <c r="H151" s="140">
        <f>SUM(H130:H150)</f>
        <v>0</v>
      </c>
      <c r="I151" s="140">
        <f>SUM(I130:I150)</f>
        <v>0</v>
      </c>
    </row>
    <row r="152" spans="1:9" x14ac:dyDescent="0.2">
      <c r="E152" s="101"/>
      <c r="F152" s="101"/>
      <c r="G152" s="101"/>
      <c r="H152" s="101"/>
      <c r="I152" s="101"/>
    </row>
    <row r="153" spans="1:9" x14ac:dyDescent="0.2">
      <c r="E153" s="101"/>
      <c r="F153" s="101"/>
      <c r="G153" s="101"/>
      <c r="H153" s="101"/>
      <c r="I153" s="101"/>
    </row>
    <row r="154" spans="1:9" x14ac:dyDescent="0.2">
      <c r="E154" s="101"/>
      <c r="F154" s="102" t="s">
        <v>537</v>
      </c>
      <c r="G154" s="101"/>
      <c r="H154" s="101"/>
      <c r="I154" s="101"/>
    </row>
    <row r="155" spans="1:9" x14ac:dyDescent="0.2">
      <c r="A155" t="s">
        <v>538</v>
      </c>
      <c r="E155" s="48"/>
      <c r="F155" s="48"/>
      <c r="G155" s="48"/>
      <c r="H155" s="48"/>
      <c r="I155" s="48"/>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47"/>
      <c r="B169" s="47"/>
      <c r="C169" s="47"/>
      <c r="D169" s="47"/>
      <c r="E169" s="110"/>
      <c r="F169" s="110"/>
      <c r="G169" s="110"/>
      <c r="H169" s="110"/>
      <c r="I169" s="110"/>
    </row>
    <row r="170" spans="1:9" x14ac:dyDescent="0.2">
      <c r="A170" s="47"/>
      <c r="B170" s="47"/>
      <c r="C170" s="47"/>
      <c r="D170" s="47"/>
      <c r="E170" s="110"/>
      <c r="F170" s="110"/>
      <c r="G170" s="110"/>
      <c r="H170" s="110"/>
      <c r="I170" s="110"/>
    </row>
    <row r="171" spans="1:9" x14ac:dyDescent="0.2">
      <c r="A171" s="47"/>
      <c r="B171" s="47"/>
      <c r="C171" s="47"/>
      <c r="D171" s="47"/>
      <c r="E171" s="110"/>
      <c r="F171" s="110"/>
      <c r="G171" s="110"/>
      <c r="H171" s="110"/>
      <c r="I171" s="110"/>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D180" t="s">
        <v>309</v>
      </c>
      <c r="E180" s="140">
        <f>SUM(E155:E179)</f>
        <v>0</v>
      </c>
      <c r="F180" s="140">
        <f>SUM(F155:F179)</f>
        <v>0</v>
      </c>
      <c r="G180" s="140">
        <f>SUM(G155:G179)</f>
        <v>0</v>
      </c>
      <c r="H180" s="140">
        <f>SUM(H155:H179)</f>
        <v>0</v>
      </c>
      <c r="I180" s="140">
        <f>SUM(I155:I179)</f>
        <v>0</v>
      </c>
    </row>
    <row r="181" spans="1:9" x14ac:dyDescent="0.2">
      <c r="E181" s="29"/>
      <c r="F181" s="29"/>
      <c r="G181" s="29"/>
      <c r="H181" s="29"/>
      <c r="I181" s="29"/>
    </row>
    <row r="182" spans="1:9" x14ac:dyDescent="0.2">
      <c r="A182" t="s">
        <v>539</v>
      </c>
      <c r="E182" s="48"/>
      <c r="F182" s="48"/>
      <c r="G182" s="48"/>
      <c r="H182" s="48"/>
      <c r="I182" s="48"/>
    </row>
    <row r="183" spans="1:9" x14ac:dyDescent="0.2">
      <c r="A183" s="47"/>
      <c r="B183" s="47"/>
      <c r="C183" s="47"/>
      <c r="D183" s="47"/>
      <c r="E183" s="110"/>
      <c r="F183" s="110"/>
      <c r="G183" s="110"/>
      <c r="H183" s="110"/>
      <c r="I183" s="110"/>
    </row>
    <row r="184" spans="1:9" x14ac:dyDescent="0.2">
      <c r="A184" s="47"/>
      <c r="B184" s="47"/>
      <c r="C184" s="47"/>
      <c r="D184" s="47"/>
      <c r="E184" s="110"/>
      <c r="F184" s="110"/>
      <c r="G184" s="110"/>
      <c r="H184" s="110"/>
      <c r="I184" s="110"/>
    </row>
    <row r="185" spans="1:9" x14ac:dyDescent="0.2">
      <c r="A185" s="47"/>
      <c r="B185" s="47"/>
      <c r="C185" s="47"/>
      <c r="D185" s="47"/>
      <c r="E185" s="110"/>
      <c r="F185" s="110"/>
      <c r="G185" s="110"/>
      <c r="H185" s="110"/>
      <c r="I185" s="110"/>
    </row>
    <row r="186" spans="1:9" x14ac:dyDescent="0.2">
      <c r="A186" s="47"/>
      <c r="B186" s="47"/>
      <c r="C186" s="47"/>
      <c r="D186" s="47"/>
      <c r="E186" s="110"/>
      <c r="F186" s="110"/>
      <c r="G186" s="110"/>
      <c r="H186" s="110"/>
      <c r="I186" s="110"/>
    </row>
    <row r="187" spans="1:9" x14ac:dyDescent="0.2">
      <c r="D187" t="s">
        <v>309</v>
      </c>
      <c r="E187" s="140">
        <f>SUM(E182:E186)</f>
        <v>0</v>
      </c>
      <c r="F187" s="140">
        <f>SUM(F182:F186)</f>
        <v>0</v>
      </c>
      <c r="G187" s="140">
        <f>SUM(G182:G186)</f>
        <v>0</v>
      </c>
      <c r="H187" s="140">
        <f>SUM(H182:H186)</f>
        <v>0</v>
      </c>
      <c r="I187" s="140">
        <f>SUM(I182:I186)</f>
        <v>0</v>
      </c>
    </row>
    <row r="188" spans="1:9" x14ac:dyDescent="0.2">
      <c r="E188" s="29"/>
      <c r="F188" s="29"/>
      <c r="G188" s="29"/>
      <c r="H188" s="29"/>
      <c r="I188" s="29"/>
    </row>
    <row r="189" spans="1:9" x14ac:dyDescent="0.2">
      <c r="A189" t="s">
        <v>540</v>
      </c>
      <c r="E189" s="48"/>
      <c r="F189" s="48"/>
      <c r="G189" s="48"/>
      <c r="H189" s="48"/>
      <c r="I189" s="48"/>
    </row>
    <row r="190" spans="1:9" x14ac:dyDescent="0.2">
      <c r="A190" s="47"/>
      <c r="B190" t="s">
        <v>541</v>
      </c>
      <c r="E190" s="48"/>
      <c r="F190" s="48"/>
      <c r="G190" s="48"/>
      <c r="H190" s="48"/>
      <c r="I190" s="48"/>
    </row>
    <row r="191" spans="1:9" x14ac:dyDescent="0.2">
      <c r="A191" s="47"/>
      <c r="C191" t="s">
        <v>542</v>
      </c>
      <c r="E191" s="110"/>
      <c r="F191" s="110"/>
      <c r="G191" s="110"/>
      <c r="H191" s="110"/>
      <c r="I191" s="110"/>
    </row>
    <row r="192" spans="1:9" x14ac:dyDescent="0.2">
      <c r="A192" s="47"/>
      <c r="B192" s="47"/>
      <c r="C192" s="47"/>
      <c r="D192" s="47"/>
      <c r="E192" s="110"/>
      <c r="F192" s="110"/>
      <c r="G192" s="110"/>
      <c r="H192" s="110"/>
      <c r="I192" s="110"/>
    </row>
    <row r="193" spans="1:9" x14ac:dyDescent="0.2">
      <c r="A193" s="47"/>
      <c r="B193" s="47"/>
      <c r="C193" s="47"/>
      <c r="D193" s="47"/>
      <c r="E193" s="110"/>
      <c r="F193" s="110"/>
      <c r="G193" s="110"/>
      <c r="H193" s="110"/>
      <c r="I193" s="110"/>
    </row>
    <row r="194" spans="1:9" x14ac:dyDescent="0.2">
      <c r="A194" s="47"/>
      <c r="B194" s="47"/>
      <c r="C194" s="47"/>
      <c r="D194" s="47"/>
      <c r="E194" s="110"/>
      <c r="F194" s="110"/>
      <c r="G194" s="110"/>
      <c r="H194" s="110"/>
      <c r="I194" s="110"/>
    </row>
    <row r="195" spans="1:9" x14ac:dyDescent="0.2">
      <c r="D195" t="s">
        <v>309</v>
      </c>
      <c r="E195" s="140">
        <f>SUM(E189:E194)</f>
        <v>0</v>
      </c>
      <c r="F195" s="140">
        <f>SUM(F189:F194)</f>
        <v>0</v>
      </c>
      <c r="G195" s="140">
        <f>SUM(G189:G194)</f>
        <v>0</v>
      </c>
      <c r="H195" s="140">
        <f>SUM(H189:H194)</f>
        <v>0</v>
      </c>
      <c r="I195" s="140">
        <f>SUM(I189:I194)</f>
        <v>0</v>
      </c>
    </row>
    <row r="196" spans="1:9" x14ac:dyDescent="0.2">
      <c r="E196" s="29"/>
      <c r="F196" s="29"/>
      <c r="G196" s="29"/>
      <c r="H196" s="29"/>
      <c r="I196" s="29"/>
    </row>
    <row r="197" spans="1:9" ht="13.5" thickBot="1" x14ac:dyDescent="0.25">
      <c r="A197" t="s">
        <v>543</v>
      </c>
      <c r="E197" s="141">
        <f>SUM(E195,E187,E180,E151,E128,E103,E95,E87,E66,E55,E32,E12)</f>
        <v>0</v>
      </c>
      <c r="F197" s="141">
        <f>SUM(F195,F187,F180,F151,F128,F103,F95,F87,F66,F55,F32,F12)</f>
        <v>0</v>
      </c>
      <c r="G197" s="29"/>
      <c r="H197" s="29"/>
      <c r="I197" s="29"/>
    </row>
    <row r="198" spans="1:9" ht="13.5" thickTop="1" x14ac:dyDescent="0.2">
      <c r="E198" s="29"/>
      <c r="F198" s="29"/>
      <c r="G198" s="29"/>
      <c r="H198" s="29"/>
      <c r="I198" s="29"/>
    </row>
    <row r="199" spans="1:9" ht="13.5" thickBot="1" x14ac:dyDescent="0.25">
      <c r="A199" t="s">
        <v>544</v>
      </c>
      <c r="E199" s="29"/>
      <c r="F199" s="29"/>
      <c r="G199" s="141">
        <f>SUM(G195,G187,G180,G151,G128,G103,G95,G87,G66,G55,G32,G12)</f>
        <v>0</v>
      </c>
      <c r="H199" s="141">
        <f>SUM(H195,H187,H180,H151,H128,H103,H95,H87,H66,H55,H32,H12)</f>
        <v>0</v>
      </c>
      <c r="I199" s="141">
        <f>SUM(I195,I187,I180,I151,I128,I103,I95,I87,I66,I55,I32,I12)</f>
        <v>0</v>
      </c>
    </row>
    <row r="200" spans="1:9" ht="13.5" thickTop="1" x14ac:dyDescent="0.2">
      <c r="E200" s="29"/>
      <c r="F200" s="29"/>
      <c r="G200" s="29"/>
      <c r="H200" s="29"/>
      <c r="I200" s="29"/>
    </row>
    <row r="201" spans="1:9" x14ac:dyDescent="0.2">
      <c r="E201" s="29"/>
      <c r="F201" s="29"/>
      <c r="G201" s="29"/>
      <c r="H201" s="29"/>
      <c r="I201" s="29"/>
    </row>
    <row r="202" spans="1:9" x14ac:dyDescent="0.2">
      <c r="E202" s="29"/>
      <c r="F202" s="92" t="s">
        <v>545</v>
      </c>
      <c r="G202" s="29"/>
      <c r="H202" s="29"/>
      <c r="I202" s="29"/>
    </row>
    <row r="203" spans="1:9" x14ac:dyDescent="0.2">
      <c r="E203" s="29"/>
      <c r="F203" s="29"/>
      <c r="G203" s="29"/>
      <c r="H203" s="29"/>
      <c r="I203" s="29"/>
    </row>
    <row r="204" spans="1:9" x14ac:dyDescent="0.2">
      <c r="E204" s="29"/>
      <c r="F204" s="29"/>
      <c r="G204" s="29"/>
      <c r="H204" s="29"/>
      <c r="I204" s="29"/>
    </row>
    <row r="205" spans="1:9" x14ac:dyDescent="0.2">
      <c r="E205" s="29"/>
      <c r="F205" s="29"/>
      <c r="G205" s="29"/>
      <c r="H205" s="29"/>
      <c r="I205" s="29"/>
    </row>
    <row r="206" spans="1:9" x14ac:dyDescent="0.2">
      <c r="E206" s="29"/>
      <c r="F206" s="29"/>
      <c r="G206" s="29"/>
      <c r="H206" s="29"/>
      <c r="I206" s="29"/>
    </row>
    <row r="207" spans="1:9" x14ac:dyDescent="0.2">
      <c r="E207" s="29"/>
      <c r="F207" s="29"/>
      <c r="G207" s="29"/>
      <c r="H207" s="29"/>
      <c r="I207" s="29"/>
    </row>
    <row r="208" spans="1:9" x14ac:dyDescent="0.2">
      <c r="E208" s="29"/>
      <c r="F208" s="29"/>
      <c r="G208" s="29"/>
      <c r="H208" s="29"/>
      <c r="I208" s="29"/>
    </row>
    <row r="209" spans="5:9" x14ac:dyDescent="0.2">
      <c r="E209" s="29"/>
      <c r="F209" s="29"/>
      <c r="G209" s="29"/>
      <c r="H209" s="29"/>
      <c r="I209" s="29"/>
    </row>
    <row r="210" spans="5:9" x14ac:dyDescent="0.2">
      <c r="E210" s="29"/>
      <c r="F210" s="29"/>
      <c r="G210" s="29"/>
      <c r="H210" s="29"/>
      <c r="I210" s="29"/>
    </row>
    <row r="211" spans="5:9" x14ac:dyDescent="0.2">
      <c r="E211" s="29"/>
      <c r="F211" s="29"/>
      <c r="G211" s="29"/>
      <c r="H211" s="29"/>
      <c r="I211" s="29"/>
    </row>
    <row r="212" spans="5:9" x14ac:dyDescent="0.2">
      <c r="E212" s="29"/>
      <c r="F212" s="29"/>
      <c r="G212" s="29"/>
      <c r="H212" s="29"/>
      <c r="I212" s="29"/>
    </row>
    <row r="213" spans="5:9" x14ac:dyDescent="0.2">
      <c r="E213" s="29"/>
      <c r="F213" s="29"/>
      <c r="G213" s="29"/>
      <c r="H213" s="29"/>
      <c r="I213" s="29"/>
    </row>
    <row r="214" spans="5:9" x14ac:dyDescent="0.2">
      <c r="E214" s="29"/>
      <c r="F214" s="29"/>
      <c r="G214" s="29"/>
      <c r="H214" s="29"/>
      <c r="I214" s="29"/>
    </row>
    <row r="215" spans="5:9" x14ac:dyDescent="0.2">
      <c r="E215" s="29"/>
      <c r="F215" s="29"/>
      <c r="G215" s="29"/>
      <c r="H215" s="29"/>
      <c r="I215" s="29"/>
    </row>
    <row r="216" spans="5:9" x14ac:dyDescent="0.2">
      <c r="E216" s="29"/>
      <c r="F216" s="29"/>
      <c r="G216" s="29"/>
      <c r="H216" s="29"/>
      <c r="I216" s="29"/>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02" max="6553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
        <v>546</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'ASSMT R'!I51</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'ASSMT E'!I55</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'ASSMT R'!H51</f>
        <v>0</v>
      </c>
    </row>
    <row r="33" spans="1:11" x14ac:dyDescent="0.2">
      <c r="G33" s="29"/>
    </row>
    <row r="34" spans="1:11" x14ac:dyDescent="0.2">
      <c r="A34" t="str">
        <f>CONCATENATE("Expenditures - ",Information!D5-1)</f>
        <v>Expenditures - 2024</v>
      </c>
      <c r="G34" s="151">
        <f>'ASSMT E'!F53</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IF(ROUND(G41,2)=G9," ","Note: Cash Available does not agree with line 1 above. ")</f>
        <v xml:space="preserve"> </v>
      </c>
      <c r="E42" s="19"/>
      <c r="F42" s="19"/>
      <c r="G42" s="92"/>
      <c r="H42" s="19"/>
      <c r="I42" s="19"/>
      <c r="J42" s="47"/>
      <c r="K42" s="47"/>
    </row>
    <row r="43" spans="1:11" x14ac:dyDescent="0.2">
      <c r="A43" s="47"/>
      <c r="B43" s="47"/>
      <c r="C43" s="47"/>
      <c r="D43" s="47"/>
      <c r="E43" s="47"/>
      <c r="F43" s="47"/>
      <c r="G43" s="48"/>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0" t="s">
        <v>547</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5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t="s">
        <v>546</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8" spans="1:9" x14ac:dyDescent="0.2">
      <c r="G8" s="101"/>
    </row>
    <row r="9" spans="1:9" x14ac:dyDescent="0.2">
      <c r="A9" t="s">
        <v>548</v>
      </c>
      <c r="G9" s="107" t="s">
        <v>549</v>
      </c>
      <c r="H9" s="107" t="s">
        <v>549</v>
      </c>
      <c r="I9" s="107" t="s">
        <v>549</v>
      </c>
    </row>
    <row r="10" spans="1:9" x14ac:dyDescent="0.2">
      <c r="G10" s="29"/>
      <c r="H10" s="29"/>
      <c r="I10" s="29"/>
    </row>
    <row r="11" spans="1:9" x14ac:dyDescent="0.2">
      <c r="A11" t="s">
        <v>550</v>
      </c>
      <c r="G11" s="107" t="s">
        <v>549</v>
      </c>
      <c r="H11" s="107" t="s">
        <v>549</v>
      </c>
      <c r="I11" s="107" t="s">
        <v>549</v>
      </c>
    </row>
    <row r="12" spans="1:9" x14ac:dyDescent="0.2">
      <c r="G12" s="101"/>
      <c r="H12" s="101"/>
      <c r="I12" s="101"/>
    </row>
    <row r="13" spans="1:9" x14ac:dyDescent="0.2">
      <c r="G13" s="29"/>
      <c r="H13" s="29"/>
      <c r="I13" s="29"/>
    </row>
    <row r="14" spans="1:9" x14ac:dyDescent="0.2">
      <c r="A14" t="s">
        <v>399</v>
      </c>
      <c r="G14" s="29"/>
      <c r="H14" s="29"/>
      <c r="I14" s="29"/>
    </row>
    <row r="15" spans="1:9" x14ac:dyDescent="0.2">
      <c r="A15" s="47"/>
      <c r="B15" t="s">
        <v>551</v>
      </c>
      <c r="G15" s="110"/>
      <c r="H15" s="110"/>
      <c r="I15" s="110"/>
    </row>
    <row r="16" spans="1:9" x14ac:dyDescent="0.2">
      <c r="A16" s="47"/>
      <c r="B16" t="s">
        <v>552</v>
      </c>
      <c r="G16" s="110"/>
      <c r="H16" s="110"/>
      <c r="I16" s="110"/>
    </row>
    <row r="17" spans="1:9" x14ac:dyDescent="0.2">
      <c r="A17" s="47"/>
      <c r="B17" s="47"/>
      <c r="C17" s="47"/>
      <c r="D17" s="47"/>
      <c r="E17" s="47"/>
      <c r="F17" s="47"/>
      <c r="G17" s="110"/>
      <c r="H17" s="110"/>
      <c r="I17" s="110"/>
    </row>
    <row r="18" spans="1:9" x14ac:dyDescent="0.2">
      <c r="A18" s="47"/>
      <c r="B18" s="47"/>
      <c r="C18" s="47"/>
      <c r="D18" s="47"/>
      <c r="E18" s="47"/>
      <c r="F18" s="47"/>
      <c r="G18" s="110"/>
      <c r="H18" s="110"/>
      <c r="I18" s="110"/>
    </row>
    <row r="19" spans="1:9" x14ac:dyDescent="0.2">
      <c r="A19" s="47"/>
      <c r="B19" s="47"/>
      <c r="C19" s="47"/>
      <c r="D19" s="47"/>
      <c r="E19" s="47"/>
      <c r="F19" s="47"/>
      <c r="G19" s="110"/>
      <c r="H19" s="110"/>
      <c r="I19" s="110"/>
    </row>
    <row r="20" spans="1:9" x14ac:dyDescent="0.2">
      <c r="A20" s="47"/>
      <c r="B20" s="47"/>
      <c r="C20" s="47"/>
      <c r="D20" s="47"/>
      <c r="E20" s="47"/>
      <c r="F20" s="47"/>
      <c r="G20" s="110"/>
      <c r="H20" s="110"/>
      <c r="I20" s="110"/>
    </row>
    <row r="21" spans="1:9" x14ac:dyDescent="0.2">
      <c r="D21" t="s">
        <v>309</v>
      </c>
      <c r="G21" s="140">
        <f>SUM(G15:G20)</f>
        <v>0</v>
      </c>
      <c r="H21" s="140">
        <f>SUM(H15:H20)</f>
        <v>0</v>
      </c>
      <c r="I21" s="140">
        <f>SUM(I15:I20)</f>
        <v>0</v>
      </c>
    </row>
    <row r="22" spans="1:9" x14ac:dyDescent="0.2">
      <c r="G22" s="101"/>
      <c r="H22" s="101"/>
      <c r="I22" s="101"/>
    </row>
    <row r="23" spans="1:9" x14ac:dyDescent="0.2">
      <c r="A23" t="s">
        <v>401</v>
      </c>
      <c r="G23" s="48"/>
      <c r="H23" s="48"/>
      <c r="I23" s="48"/>
    </row>
    <row r="24" spans="1:9" x14ac:dyDescent="0.2">
      <c r="A24" s="47"/>
      <c r="B24" s="47"/>
      <c r="C24" s="47"/>
      <c r="D24" s="47"/>
      <c r="E24" s="47"/>
      <c r="F24" s="47"/>
      <c r="G24" s="110"/>
      <c r="H24" s="110"/>
      <c r="I24" s="110"/>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D28" t="s">
        <v>309</v>
      </c>
      <c r="G28" s="140">
        <f>SUM(G23:G27)</f>
        <v>0</v>
      </c>
      <c r="H28" s="140">
        <f>SUM(H23:H27)</f>
        <v>0</v>
      </c>
      <c r="I28" s="140">
        <f>SUM(I23:I27)</f>
        <v>0</v>
      </c>
    </row>
    <row r="29" spans="1:9" x14ac:dyDescent="0.2">
      <c r="G29" s="101"/>
      <c r="H29" s="101"/>
      <c r="I29" s="101"/>
    </row>
    <row r="30" spans="1:9" x14ac:dyDescent="0.2">
      <c r="A30" t="s">
        <v>408</v>
      </c>
      <c r="G30" s="110"/>
      <c r="H30" s="110"/>
      <c r="I30" s="110"/>
    </row>
    <row r="31" spans="1:9" x14ac:dyDescent="0.2">
      <c r="G31" s="101"/>
      <c r="H31" s="101"/>
      <c r="I31" s="101"/>
    </row>
    <row r="32" spans="1:9" x14ac:dyDescent="0.2">
      <c r="A32" t="s">
        <v>409</v>
      </c>
      <c r="G32" s="48"/>
      <c r="H32" s="48"/>
      <c r="I32" s="48"/>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A41" s="47"/>
      <c r="B41" s="47"/>
      <c r="C41" s="47"/>
      <c r="D41" s="47"/>
      <c r="E41" s="47"/>
      <c r="F41" s="47"/>
      <c r="G41" s="110"/>
      <c r="H41" s="110"/>
      <c r="I41" s="110"/>
    </row>
    <row r="42" spans="1:9" x14ac:dyDescent="0.2">
      <c r="D42" t="s">
        <v>309</v>
      </c>
      <c r="G42" s="140">
        <f>SUM(G32:G41)</f>
        <v>0</v>
      </c>
      <c r="H42" s="140">
        <f>SUM(H32:H41)</f>
        <v>0</v>
      </c>
      <c r="I42" s="140">
        <f>SUM(I32:I41)</f>
        <v>0</v>
      </c>
    </row>
    <row r="43" spans="1:9" x14ac:dyDescent="0.2">
      <c r="G43" s="29"/>
      <c r="H43" s="29"/>
      <c r="I43" s="29"/>
    </row>
    <row r="44" spans="1:9" x14ac:dyDescent="0.2">
      <c r="A44" t="s">
        <v>410</v>
      </c>
      <c r="G44" s="48"/>
      <c r="H44" s="48"/>
      <c r="I44" s="48"/>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B49" t="s">
        <v>553</v>
      </c>
      <c r="G49" s="140">
        <f>SUM(G44:G48)</f>
        <v>0</v>
      </c>
      <c r="H49" s="140">
        <f>SUM(H44:H48)</f>
        <v>0</v>
      </c>
      <c r="I49" s="140">
        <f>SUM(I44:I48)</f>
        <v>0</v>
      </c>
    </row>
    <row r="50" spans="1:9" x14ac:dyDescent="0.2">
      <c r="G50" s="29"/>
      <c r="H50" s="29"/>
      <c r="I50" s="29"/>
    </row>
    <row r="51" spans="1:9" ht="13.5" thickBot="1" x14ac:dyDescent="0.25">
      <c r="A51" t="s">
        <v>411</v>
      </c>
      <c r="G51" s="141">
        <f>+G49+G42+G30+G28+G21</f>
        <v>0</v>
      </c>
      <c r="H51" s="141">
        <f>+H49+H42+H30+H28+H21</f>
        <v>0</v>
      </c>
      <c r="I51" s="141">
        <f>+I49+I42+I30+I28+I21</f>
        <v>0</v>
      </c>
    </row>
    <row r="52" spans="1:9" ht="13.5" thickTop="1" x14ac:dyDescent="0.2"/>
    <row r="58" spans="1:9" x14ac:dyDescent="0.2">
      <c r="G58" s="16" t="s">
        <v>554</v>
      </c>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72"/>
  <sheetViews>
    <sheetView workbookViewId="0">
      <pane xSplit="4" ySplit="9" topLeftCell="E10" activePane="bottomRight" state="frozen"/>
      <selection pane="topRight"/>
      <selection pane="bottomLeft"/>
      <selection pane="bottomRight"/>
    </sheetView>
  </sheetViews>
  <sheetFormatPr defaultRowHeight="12.75" x14ac:dyDescent="0.2"/>
  <cols>
    <col min="1" max="1" width="5.5" customWidth="1"/>
    <col min="2" max="3" width="2.33203125" customWidth="1"/>
    <col min="4" max="4" width="25.83203125" customWidth="1"/>
    <col min="5"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t="s">
        <v>546</v>
      </c>
    </row>
    <row r="4" spans="1:9" x14ac:dyDescent="0.2">
      <c r="A4" t="s">
        <v>521</v>
      </c>
    </row>
    <row r="6" spans="1:9" x14ac:dyDescent="0.2">
      <c r="E6" s="154" t="s">
        <v>155</v>
      </c>
      <c r="F6" s="154"/>
      <c r="G6" s="154" t="s">
        <v>414</v>
      </c>
      <c r="H6" s="154"/>
      <c r="I6" s="154"/>
    </row>
    <row r="8" spans="1:9" x14ac:dyDescent="0.2">
      <c r="E8" s="16">
        <f>Information!D5-2</f>
        <v>2023</v>
      </c>
      <c r="F8" s="16">
        <f>Information!D5-1</f>
        <v>2024</v>
      </c>
      <c r="G8" s="16">
        <f>Information!D5-1</f>
        <v>2024</v>
      </c>
      <c r="H8" s="16">
        <f>Information!D5</f>
        <v>2025</v>
      </c>
      <c r="I8" s="16">
        <f>Information!D5</f>
        <v>2025</v>
      </c>
    </row>
    <row r="9" spans="1:9" x14ac:dyDescent="0.2">
      <c r="E9" s="84" t="s">
        <v>250</v>
      </c>
      <c r="F9" s="84" t="s">
        <v>250</v>
      </c>
      <c r="G9" s="84" t="s">
        <v>415</v>
      </c>
      <c r="H9" s="84" t="s">
        <v>416</v>
      </c>
      <c r="I9" s="84" t="s">
        <v>415</v>
      </c>
    </row>
    <row r="10" spans="1:9" x14ac:dyDescent="0.2">
      <c r="A10" t="s">
        <v>417</v>
      </c>
    </row>
    <row r="12" spans="1:9" x14ac:dyDescent="0.2">
      <c r="A12" t="s">
        <v>555</v>
      </c>
      <c r="E12" s="29"/>
      <c r="F12" s="29"/>
      <c r="G12" s="29"/>
      <c r="H12" s="29"/>
      <c r="I12" s="29"/>
    </row>
    <row r="13" spans="1:9" x14ac:dyDescent="0.2">
      <c r="A13" s="47"/>
      <c r="B13" t="s">
        <v>556</v>
      </c>
      <c r="E13" s="110"/>
      <c r="F13" s="110"/>
      <c r="G13" s="110"/>
      <c r="H13" s="110"/>
      <c r="I13" s="110"/>
    </row>
    <row r="14" spans="1:9" x14ac:dyDescent="0.2">
      <c r="A14" s="47"/>
      <c r="B14" t="s">
        <v>557</v>
      </c>
      <c r="E14" s="48"/>
      <c r="F14" s="48"/>
      <c r="G14" s="48"/>
      <c r="H14" s="48"/>
      <c r="I14" s="48"/>
    </row>
    <row r="15" spans="1:9" x14ac:dyDescent="0.2">
      <c r="A15" s="47"/>
      <c r="C15" t="s">
        <v>427</v>
      </c>
      <c r="E15" s="110"/>
      <c r="F15" s="110"/>
      <c r="G15" s="110"/>
      <c r="H15" s="110"/>
      <c r="I15" s="110"/>
    </row>
    <row r="16" spans="1:9" x14ac:dyDescent="0.2">
      <c r="A16" s="47"/>
      <c r="B16" s="47" t="s">
        <v>558</v>
      </c>
      <c r="E16" s="110"/>
      <c r="F16" s="110"/>
      <c r="G16" s="110"/>
      <c r="H16" s="110"/>
      <c r="I16" s="110"/>
    </row>
    <row r="17" spans="1:9" x14ac:dyDescent="0.2">
      <c r="A17" s="47"/>
      <c r="B17" s="47" t="s">
        <v>559</v>
      </c>
      <c r="E17" s="110"/>
      <c r="F17" s="110"/>
      <c r="G17" s="110"/>
      <c r="H17" s="110"/>
      <c r="I17" s="110"/>
    </row>
    <row r="18" spans="1:9" x14ac:dyDescent="0.2">
      <c r="A18" s="47"/>
      <c r="B18" s="47" t="s">
        <v>422</v>
      </c>
      <c r="E18" s="110"/>
      <c r="F18" s="110"/>
      <c r="G18" s="110"/>
      <c r="H18" s="110"/>
      <c r="I18" s="110"/>
    </row>
    <row r="19" spans="1:9" x14ac:dyDescent="0.2">
      <c r="A19" s="47"/>
      <c r="B19" s="47" t="s">
        <v>423</v>
      </c>
      <c r="E19" s="110"/>
      <c r="F19" s="110"/>
      <c r="G19" s="110"/>
      <c r="H19" s="110"/>
      <c r="I19" s="110"/>
    </row>
    <row r="20" spans="1:9" x14ac:dyDescent="0.2">
      <c r="A20" s="47"/>
      <c r="B20" s="47" t="s">
        <v>316</v>
      </c>
      <c r="E20" s="110"/>
      <c r="F20" s="110"/>
      <c r="G20" s="110"/>
      <c r="H20" s="110"/>
      <c r="I20" s="110"/>
    </row>
    <row r="21" spans="1:9" x14ac:dyDescent="0.2">
      <c r="A21" s="47"/>
      <c r="B21" s="47"/>
      <c r="C21" s="47"/>
      <c r="D21" s="47"/>
      <c r="E21" s="110"/>
      <c r="F21" s="110"/>
      <c r="G21" s="110"/>
      <c r="H21" s="110"/>
      <c r="I21" s="110"/>
    </row>
    <row r="22" spans="1:9" x14ac:dyDescent="0.2">
      <c r="A22" s="47"/>
      <c r="B22" s="47"/>
      <c r="C22" s="47"/>
      <c r="D22" s="47"/>
      <c r="E22" s="110"/>
      <c r="F22" s="110"/>
      <c r="G22" s="110"/>
      <c r="H22" s="110"/>
      <c r="I22" s="110"/>
    </row>
    <row r="23" spans="1:9" x14ac:dyDescent="0.2">
      <c r="A23" s="47"/>
      <c r="B23" s="47"/>
      <c r="C23" s="47"/>
      <c r="D23" s="47"/>
      <c r="E23" s="110"/>
      <c r="F23" s="110"/>
      <c r="G23" s="110"/>
      <c r="H23" s="110"/>
      <c r="I23" s="110"/>
    </row>
    <row r="24" spans="1:9" x14ac:dyDescent="0.2">
      <c r="A24" s="47"/>
      <c r="B24" s="47"/>
      <c r="C24" s="47"/>
      <c r="D24" s="47"/>
      <c r="E24" s="110"/>
      <c r="F24" s="110"/>
      <c r="G24" s="110"/>
      <c r="H24" s="110"/>
      <c r="I24" s="110"/>
    </row>
    <row r="25" spans="1:9" x14ac:dyDescent="0.2">
      <c r="A25" s="47"/>
      <c r="B25" s="47"/>
      <c r="C25" s="47"/>
      <c r="D25" s="47"/>
      <c r="E25" s="110"/>
      <c r="F25" s="110"/>
      <c r="G25" s="110"/>
      <c r="H25" s="110"/>
      <c r="I25" s="110"/>
    </row>
    <row r="26" spans="1:9" x14ac:dyDescent="0.2">
      <c r="A26" s="47"/>
      <c r="B26" s="47"/>
      <c r="C26" s="47"/>
      <c r="D26" s="47"/>
      <c r="E26" s="110"/>
      <c r="F26" s="110"/>
      <c r="G26" s="110"/>
      <c r="H26" s="110"/>
      <c r="I26" s="110"/>
    </row>
    <row r="27" spans="1:9" x14ac:dyDescent="0.2">
      <c r="A27" s="47"/>
      <c r="B27" s="47"/>
      <c r="C27" s="47"/>
      <c r="D27" s="47"/>
      <c r="E27" s="110"/>
      <c r="F27" s="110"/>
      <c r="G27" s="110"/>
      <c r="H27" s="110"/>
      <c r="I27" s="110"/>
    </row>
    <row r="28" spans="1:9" x14ac:dyDescent="0.2">
      <c r="A28" s="47"/>
      <c r="B28" s="47"/>
      <c r="C28" s="47"/>
      <c r="D28" s="47"/>
      <c r="E28" s="110"/>
      <c r="F28" s="110"/>
      <c r="G28" s="110"/>
      <c r="H28" s="110"/>
      <c r="I28" s="110"/>
    </row>
    <row r="29" spans="1:9" x14ac:dyDescent="0.2">
      <c r="A29" s="47"/>
      <c r="B29" s="47"/>
      <c r="C29" s="47"/>
      <c r="D29" s="47"/>
      <c r="E29" s="110"/>
      <c r="F29" s="110"/>
      <c r="G29" s="110"/>
      <c r="H29" s="110"/>
      <c r="I29" s="110"/>
    </row>
    <row r="30" spans="1:9" x14ac:dyDescent="0.2">
      <c r="A30" s="47"/>
      <c r="B30" s="47"/>
      <c r="C30" s="47"/>
      <c r="D30" s="47"/>
      <c r="E30" s="110"/>
      <c r="F30" s="110"/>
      <c r="G30" s="110"/>
      <c r="H30" s="110"/>
      <c r="I30" s="110"/>
    </row>
    <row r="31" spans="1:9" x14ac:dyDescent="0.2">
      <c r="A31" s="47"/>
      <c r="B31" s="47"/>
      <c r="C31" s="47"/>
      <c r="D31" s="47"/>
      <c r="E31" s="110"/>
      <c r="F31" s="110"/>
      <c r="G31" s="110"/>
      <c r="H31" s="110"/>
      <c r="I31" s="110"/>
    </row>
    <row r="32" spans="1:9" x14ac:dyDescent="0.2">
      <c r="A32" s="47"/>
      <c r="B32" s="47"/>
      <c r="C32" s="47"/>
      <c r="D32" s="47"/>
      <c r="E32" s="110"/>
      <c r="F32" s="110"/>
      <c r="G32" s="110"/>
      <c r="H32" s="110"/>
      <c r="I32" s="110"/>
    </row>
    <row r="33" spans="1:9" x14ac:dyDescent="0.2">
      <c r="A33" s="47"/>
      <c r="B33" s="47"/>
      <c r="C33" s="47"/>
      <c r="D33" s="47"/>
      <c r="E33" s="110"/>
      <c r="F33" s="110"/>
      <c r="G33" s="110"/>
      <c r="H33" s="110"/>
      <c r="I33" s="110"/>
    </row>
    <row r="34" spans="1:9" x14ac:dyDescent="0.2">
      <c r="A34" s="47"/>
      <c r="B34" s="47"/>
      <c r="C34" s="47"/>
      <c r="D34" s="47"/>
      <c r="E34" s="110"/>
      <c r="F34" s="110"/>
      <c r="G34" s="110"/>
      <c r="H34" s="110"/>
      <c r="I34" s="110"/>
    </row>
    <row r="35" spans="1:9" x14ac:dyDescent="0.2">
      <c r="A35" s="47"/>
      <c r="B35" s="47"/>
      <c r="C35" s="47"/>
      <c r="D35" s="47"/>
      <c r="E35" s="110"/>
      <c r="F35" s="110"/>
      <c r="G35" s="110"/>
      <c r="H35" s="110"/>
      <c r="I35" s="110"/>
    </row>
    <row r="36" spans="1:9" x14ac:dyDescent="0.2">
      <c r="A36" s="47"/>
      <c r="B36" s="47"/>
      <c r="C36" s="47"/>
      <c r="D36" s="47"/>
      <c r="E36" s="110"/>
      <c r="F36" s="110"/>
      <c r="G36" s="110"/>
      <c r="H36" s="110"/>
      <c r="I36" s="110"/>
    </row>
    <row r="37" spans="1:9" x14ac:dyDescent="0.2">
      <c r="A37" s="47"/>
      <c r="B37" s="47"/>
      <c r="C37" s="47"/>
      <c r="D37" s="47"/>
      <c r="E37" s="110"/>
      <c r="F37" s="110"/>
      <c r="G37" s="110"/>
      <c r="H37" s="110"/>
      <c r="I37" s="110"/>
    </row>
    <row r="38" spans="1:9" x14ac:dyDescent="0.2">
      <c r="A38" s="47"/>
      <c r="B38" s="47"/>
      <c r="C38" s="47"/>
      <c r="D38" s="47"/>
      <c r="E38" s="110"/>
      <c r="F38" s="110"/>
      <c r="G38" s="110"/>
      <c r="H38" s="110"/>
      <c r="I38" s="110"/>
    </row>
    <row r="39" spans="1:9" x14ac:dyDescent="0.2">
      <c r="A39" s="47"/>
      <c r="B39" s="47"/>
      <c r="C39" s="47"/>
      <c r="D39" s="47"/>
      <c r="E39" s="110"/>
      <c r="F39" s="110"/>
      <c r="G39" s="110"/>
      <c r="H39" s="110"/>
      <c r="I39" s="110"/>
    </row>
    <row r="40" spans="1:9" x14ac:dyDescent="0.2">
      <c r="A40" s="47"/>
      <c r="B40" s="47"/>
      <c r="C40" s="47"/>
      <c r="D40" s="47"/>
      <c r="E40" s="110"/>
      <c r="F40" s="110"/>
      <c r="G40" s="110"/>
      <c r="H40" s="110"/>
      <c r="I40" s="110"/>
    </row>
    <row r="41" spans="1:9" x14ac:dyDescent="0.2">
      <c r="A41" s="47"/>
      <c r="B41" s="47"/>
      <c r="C41" s="47"/>
      <c r="D41" s="47"/>
      <c r="E41" s="110"/>
      <c r="F41" s="110"/>
      <c r="G41" s="110"/>
      <c r="H41" s="110"/>
      <c r="I41" s="110"/>
    </row>
    <row r="42" spans="1:9" x14ac:dyDescent="0.2">
      <c r="A42" s="47"/>
      <c r="B42" s="47"/>
      <c r="C42" s="47"/>
      <c r="D42" s="47"/>
      <c r="E42" s="110"/>
      <c r="F42" s="110"/>
      <c r="G42" s="110"/>
      <c r="H42" s="110"/>
      <c r="I42" s="110"/>
    </row>
    <row r="43" spans="1:9" x14ac:dyDescent="0.2">
      <c r="A43" s="47"/>
      <c r="B43" s="47"/>
      <c r="C43" s="47"/>
      <c r="D43" s="47"/>
      <c r="E43" s="110"/>
      <c r="F43" s="110"/>
      <c r="G43" s="110"/>
      <c r="H43" s="110"/>
      <c r="I43" s="110"/>
    </row>
    <row r="44" spans="1:9" x14ac:dyDescent="0.2">
      <c r="A44" s="47"/>
      <c r="B44" s="47"/>
      <c r="C44" s="47"/>
      <c r="D44" s="47"/>
      <c r="E44" s="110"/>
      <c r="F44" s="110"/>
      <c r="G44" s="110"/>
      <c r="H44" s="110"/>
      <c r="I44" s="110"/>
    </row>
    <row r="45" spans="1:9" x14ac:dyDescent="0.2">
      <c r="A45" s="47"/>
      <c r="B45" s="47"/>
      <c r="C45" s="47"/>
      <c r="D45" s="47" t="s">
        <v>309</v>
      </c>
      <c r="E45" s="140">
        <f>SUM(E13:E44)</f>
        <v>0</v>
      </c>
      <c r="F45" s="140">
        <f>SUM(F13:F44)</f>
        <v>0</v>
      </c>
      <c r="G45" s="140">
        <f>SUM(G13:G44)</f>
        <v>0</v>
      </c>
      <c r="H45" s="140">
        <f>SUM(H13:H44)</f>
        <v>0</v>
      </c>
      <c r="I45" s="140">
        <f>SUM(I13:I44)</f>
        <v>0</v>
      </c>
    </row>
    <row r="46" spans="1:9" x14ac:dyDescent="0.2">
      <c r="A46" s="47"/>
      <c r="B46" s="47"/>
      <c r="C46" s="47"/>
      <c r="D46" s="47"/>
      <c r="E46" s="152"/>
      <c r="F46" s="152"/>
      <c r="G46" s="152"/>
      <c r="H46" s="152"/>
      <c r="I46" s="152"/>
    </row>
    <row r="47" spans="1:9" x14ac:dyDescent="0.2">
      <c r="A47" s="47" t="s">
        <v>560</v>
      </c>
      <c r="B47" s="47"/>
      <c r="C47" s="47"/>
      <c r="D47" s="47"/>
      <c r="E47" s="152"/>
      <c r="F47" s="152"/>
      <c r="G47" s="152"/>
      <c r="H47" s="152"/>
      <c r="I47" s="152"/>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D50" t="s">
        <v>309</v>
      </c>
      <c r="E50" s="140">
        <f>SUM(E48:E49)</f>
        <v>0</v>
      </c>
      <c r="F50" s="140">
        <f>SUM(F48:F49)</f>
        <v>0</v>
      </c>
      <c r="G50" s="140">
        <f>SUM(G48:G49)</f>
        <v>0</v>
      </c>
      <c r="H50" s="140">
        <f>SUM(H48:H49)</f>
        <v>0</v>
      </c>
      <c r="I50" s="140">
        <f>SUM(I48:I49)</f>
        <v>0</v>
      </c>
    </row>
    <row r="51" spans="1:9" x14ac:dyDescent="0.2">
      <c r="E51" s="29"/>
      <c r="F51" s="29"/>
      <c r="G51" s="29"/>
      <c r="H51" s="29"/>
      <c r="I51" s="29"/>
    </row>
    <row r="52" spans="1:9" x14ac:dyDescent="0.2">
      <c r="E52" s="29"/>
      <c r="F52" s="29"/>
      <c r="G52" s="29"/>
      <c r="H52" s="29"/>
      <c r="I52" s="29"/>
    </row>
    <row r="53" spans="1:9" ht="13.5" thickBot="1" x14ac:dyDescent="0.25">
      <c r="A53" t="s">
        <v>561</v>
      </c>
      <c r="E53" s="141">
        <f>+E45+E50</f>
        <v>0</v>
      </c>
      <c r="F53" s="141">
        <f>+F45+F50</f>
        <v>0</v>
      </c>
      <c r="G53" s="29"/>
      <c r="H53" s="29"/>
      <c r="I53" s="29"/>
    </row>
    <row r="54" spans="1:9" ht="13.5" thickTop="1" x14ac:dyDescent="0.2">
      <c r="E54" s="29"/>
      <c r="F54" s="29"/>
      <c r="G54" s="29"/>
      <c r="H54" s="29"/>
      <c r="I54" s="29"/>
    </row>
    <row r="55" spans="1:9" ht="13.5" thickBot="1" x14ac:dyDescent="0.25">
      <c r="A55" t="s">
        <v>562</v>
      </c>
      <c r="E55" s="29"/>
      <c r="F55" s="29"/>
      <c r="G55" s="141">
        <f>+G45+G50</f>
        <v>0</v>
      </c>
      <c r="H55" s="141">
        <f>+H45+H50</f>
        <v>0</v>
      </c>
      <c r="I55" s="141">
        <f>+I45+I50</f>
        <v>0</v>
      </c>
    </row>
    <row r="56" spans="1:9" ht="13.5" thickTop="1" x14ac:dyDescent="0.2">
      <c r="E56" s="29"/>
      <c r="F56" s="29"/>
      <c r="G56" s="29"/>
      <c r="H56" s="29"/>
      <c r="I56" s="29"/>
    </row>
    <row r="57" spans="1:9" x14ac:dyDescent="0.2">
      <c r="E57" s="29"/>
      <c r="F57" s="29"/>
      <c r="G57" s="29"/>
      <c r="H57" s="29"/>
      <c r="I57" s="29"/>
    </row>
    <row r="58" spans="1:9" x14ac:dyDescent="0.2">
      <c r="E58" s="29"/>
      <c r="F58" s="92" t="s">
        <v>563</v>
      </c>
      <c r="G58" s="29"/>
      <c r="H58" s="29"/>
      <c r="I58" s="29"/>
    </row>
    <row r="59" spans="1:9" x14ac:dyDescent="0.2">
      <c r="E59" s="29"/>
      <c r="F59" s="29"/>
      <c r="G59" s="29"/>
      <c r="H59" s="29"/>
      <c r="I59" s="29"/>
    </row>
    <row r="60" spans="1:9" x14ac:dyDescent="0.2">
      <c r="E60" s="29"/>
      <c r="F60" s="29"/>
      <c r="G60" s="29"/>
      <c r="H60" s="29"/>
      <c r="I60" s="29"/>
    </row>
    <row r="61" spans="1:9" x14ac:dyDescent="0.2">
      <c r="E61" s="29"/>
      <c r="F61" s="29"/>
      <c r="G61" s="29"/>
      <c r="H61" s="29"/>
      <c r="I61" s="29"/>
    </row>
    <row r="62" spans="1:9" x14ac:dyDescent="0.2">
      <c r="E62" s="29"/>
      <c r="F62" s="29"/>
      <c r="G62" s="29"/>
      <c r="H62" s="29"/>
      <c r="I62" s="29"/>
    </row>
    <row r="63" spans="1:9" x14ac:dyDescent="0.2">
      <c r="E63" s="29"/>
      <c r="F63" s="29"/>
      <c r="G63" s="29"/>
      <c r="H63" s="29"/>
      <c r="I63" s="29"/>
    </row>
    <row r="64" spans="1:9" x14ac:dyDescent="0.2">
      <c r="E64" s="29"/>
      <c r="F64" s="29"/>
      <c r="G64" s="29"/>
      <c r="H64" s="29"/>
      <c r="I64" s="29"/>
    </row>
    <row r="65" spans="5:9" x14ac:dyDescent="0.2">
      <c r="E65" s="29"/>
      <c r="F65" s="29"/>
      <c r="G65" s="29"/>
      <c r="H65" s="29"/>
      <c r="I65" s="29"/>
    </row>
    <row r="66" spans="5:9" x14ac:dyDescent="0.2">
      <c r="E66" s="29"/>
      <c r="F66" s="29"/>
      <c r="G66" s="29"/>
      <c r="H66" s="29"/>
      <c r="I66" s="29"/>
    </row>
    <row r="67" spans="5:9" x14ac:dyDescent="0.2">
      <c r="E67" s="29"/>
      <c r="F67" s="29"/>
      <c r="G67" s="29"/>
      <c r="H67" s="29"/>
      <c r="I67" s="29"/>
    </row>
    <row r="68" spans="5:9" x14ac:dyDescent="0.2">
      <c r="E68" s="29"/>
      <c r="F68" s="29"/>
      <c r="G68" s="29"/>
      <c r="H68" s="29"/>
      <c r="I68" s="29"/>
    </row>
    <row r="69" spans="5:9" x14ac:dyDescent="0.2">
      <c r="E69" s="29"/>
      <c r="F69" s="29"/>
      <c r="G69" s="29"/>
      <c r="H69" s="29"/>
      <c r="I69" s="29"/>
    </row>
    <row r="70" spans="5:9" x14ac:dyDescent="0.2">
      <c r="E70" s="29"/>
      <c r="F70" s="29"/>
      <c r="G70" s="29"/>
      <c r="H70" s="29"/>
      <c r="I70" s="29"/>
    </row>
    <row r="71" spans="5:9" x14ac:dyDescent="0.2">
      <c r="E71" s="29"/>
      <c r="F71" s="29"/>
      <c r="G71" s="29"/>
      <c r="H71" s="29"/>
      <c r="I71" s="29"/>
    </row>
    <row r="72" spans="5:9" x14ac:dyDescent="0.2">
      <c r="E72" s="29"/>
      <c r="F72" s="29"/>
      <c r="G72" s="29"/>
      <c r="H72" s="29"/>
      <c r="I72" s="29"/>
    </row>
  </sheetData>
  <sheetProtection password="CBAB" sheet="1" objects="1" scenarios="1"/>
  <pageMargins left="0.5" right="0" top="0.25" bottom="0" header="0" footer="0"/>
  <pageSetup scale="98" orientation="portrait" horizontalDpi="4294967294" verticalDpi="4294967294" r:id="rId1"/>
  <headerFooter alignWithMargins="0"/>
  <rowBreaks count="1" manualBreakCount="1">
    <brk id="58" max="6553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'1 R'!A3</f>
        <v>1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'1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'1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'1 R'!H105</f>
        <v>0</v>
      </c>
    </row>
    <row r="33" spans="1:11" x14ac:dyDescent="0.2">
      <c r="G33" s="29"/>
    </row>
    <row r="34" spans="1:11" x14ac:dyDescent="0.2">
      <c r="A34" t="str">
        <f>CONCATENATE("Expenditures - ",Information!D5-1)</f>
        <v>Expenditures - 2024</v>
      </c>
      <c r="G34" s="151">
        <f>'1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564</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G42"/>
  <sheetViews>
    <sheetView showGridLines="0" tabSelected="1" workbookViewId="0"/>
  </sheetViews>
  <sheetFormatPr defaultRowHeight="12.75" x14ac:dyDescent="0.2"/>
  <cols>
    <col min="1" max="1" width="10.33203125" customWidth="1"/>
    <col min="2" max="2" width="4.6640625" customWidth="1"/>
    <col min="3" max="3" width="3.33203125" customWidth="1"/>
    <col min="4" max="4" width="11.1640625" customWidth="1"/>
    <col min="5" max="5" width="20.6640625" customWidth="1"/>
    <col min="7" max="7" width="8.6640625" customWidth="1"/>
  </cols>
  <sheetData>
    <row r="1" spans="2:7" ht="13.5" thickBot="1" x14ac:dyDescent="0.25"/>
    <row r="2" spans="2:7" x14ac:dyDescent="0.2">
      <c r="C2" s="1"/>
      <c r="D2" s="2"/>
      <c r="E2" s="2"/>
      <c r="F2" s="2"/>
      <c r="G2" s="3"/>
    </row>
    <row r="3" spans="2:7" ht="15.75" x14ac:dyDescent="0.25">
      <c r="C3" s="4"/>
      <c r="D3" s="5" t="s">
        <v>73</v>
      </c>
      <c r="E3" s="6"/>
      <c r="F3" s="6"/>
      <c r="G3" s="7"/>
    </row>
    <row r="4" spans="2:7" ht="15.75" x14ac:dyDescent="0.25">
      <c r="C4" s="4"/>
      <c r="D4" s="5"/>
      <c r="E4" s="6"/>
      <c r="F4" s="6"/>
      <c r="G4" s="7"/>
    </row>
    <row r="5" spans="2:7" x14ac:dyDescent="0.2">
      <c r="C5" s="4"/>
      <c r="D5" s="8">
        <v>2025</v>
      </c>
      <c r="E5" s="9" t="s">
        <v>74</v>
      </c>
      <c r="F5" s="6"/>
      <c r="G5" s="7"/>
    </row>
    <row r="6" spans="2:7" x14ac:dyDescent="0.2">
      <c r="C6" s="4"/>
      <c r="D6" s="6"/>
      <c r="E6" s="6"/>
      <c r="F6" s="6"/>
      <c r="G6" s="7"/>
    </row>
    <row r="7" spans="2:7" x14ac:dyDescent="0.2">
      <c r="C7" s="4"/>
      <c r="D7" s="6" t="s">
        <v>75</v>
      </c>
      <c r="E7" s="10"/>
      <c r="F7" s="6"/>
      <c r="G7" s="7"/>
    </row>
    <row r="8" spans="2:7" ht="13.5" thickBot="1" x14ac:dyDescent="0.25">
      <c r="C8" s="11"/>
      <c r="D8" s="12"/>
      <c r="E8" s="13"/>
      <c r="F8" s="12"/>
      <c r="G8" s="14"/>
    </row>
    <row r="12" spans="2:7" x14ac:dyDescent="0.2">
      <c r="B12" s="15"/>
    </row>
    <row r="14" spans="2:7" x14ac:dyDescent="0.2">
      <c r="B14" s="15"/>
    </row>
    <row r="18" spans="2:2" x14ac:dyDescent="0.2">
      <c r="B18" s="15"/>
    </row>
    <row r="20" spans="2:2" x14ac:dyDescent="0.2">
      <c r="B20" s="15"/>
    </row>
    <row r="24" spans="2:2" x14ac:dyDescent="0.2">
      <c r="B24" s="15"/>
    </row>
    <row r="27" spans="2:2" x14ac:dyDescent="0.2">
      <c r="B27" s="15"/>
    </row>
    <row r="32" spans="2:2" x14ac:dyDescent="0.2">
      <c r="B32" s="15"/>
    </row>
    <row r="36" spans="2:2" x14ac:dyDescent="0.2">
      <c r="B36" s="15"/>
    </row>
    <row r="42" spans="2:2" x14ac:dyDescent="0.2">
      <c r="B42" s="15"/>
    </row>
  </sheetData>
  <sheetProtection password="CBAB" sheet="1" objects="1" scenarios="1"/>
  <pageMargins left="1.38" right="0" top="2.56" bottom="0" header="0.25" footer="0"/>
  <pageSetup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I206"/>
  <sheetViews>
    <sheetView workbookViewId="0">
      <pane xSplit="4" ySplit="9" topLeftCell="E10" activePane="bottomRight" state="frozen"/>
      <selection activeCell="A10" sqref="A10"/>
      <selection pane="topRight" activeCell="A10" sqref="A10"/>
      <selection pane="bottomLeft" activeCell="A10" sqref="A10"/>
      <selection pane="bottomRight"/>
    </sheetView>
  </sheetViews>
  <sheetFormatPr defaultColWidth="9.33203125" defaultRowHeight="12.75" x14ac:dyDescent="0.2"/>
  <cols>
    <col min="1" max="1" width="3.1640625" customWidth="1"/>
    <col min="2" max="3" width="2.33203125" customWidth="1"/>
    <col min="4" max="4" width="28.1640625" customWidth="1"/>
    <col min="5" max="9" width="13.83203125" customWidth="1"/>
    <col min="10" max="16384" width="9.33203125" style="236"/>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'1 R'!A3</f>
        <v>1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'2 R'!A3</f>
        <v>2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'2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'2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'2 R'!H105</f>
        <v>0</v>
      </c>
    </row>
    <row r="33" spans="1:11" x14ac:dyDescent="0.2">
      <c r="G33" s="29"/>
    </row>
    <row r="34" spans="1:11" x14ac:dyDescent="0.2">
      <c r="A34" t="str">
        <f>CONCATENATE("Expenditures - ",Information!D5-1)</f>
        <v>Expenditures - 2024</v>
      </c>
      <c r="G34" s="151">
        <f>'2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8"/>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578</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'2 R'!A3</f>
        <v>2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'3 R'!A3</f>
        <v>3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'3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'3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'3 R'!H105</f>
        <v>0</v>
      </c>
    </row>
    <row r="33" spans="1:11" x14ac:dyDescent="0.2">
      <c r="G33" s="29"/>
    </row>
    <row r="34" spans="1:11" x14ac:dyDescent="0.2">
      <c r="A34" t="str">
        <f>CONCATENATE("Expenditures - ",Information!D5-1)</f>
        <v>Expenditures - 2024</v>
      </c>
      <c r="G34" s="151">
        <f>'3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8"/>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579</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'3 R'!A3</f>
        <v>3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'4 R'!A3</f>
        <v>4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'4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'4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'4 R'!H105</f>
        <v>0</v>
      </c>
    </row>
    <row r="33" spans="1:11" x14ac:dyDescent="0.2">
      <c r="G33" s="29"/>
    </row>
    <row r="34" spans="1:11" x14ac:dyDescent="0.2">
      <c r="A34" t="str">
        <f>CONCATENATE("Expenditures - ",Information!D5-1)</f>
        <v>Expenditures - 2024</v>
      </c>
      <c r="G34" s="151">
        <f>'4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580</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'4 R'!A3</f>
        <v>4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N305"/>
  <sheetViews>
    <sheetView workbookViewId="0"/>
  </sheetViews>
  <sheetFormatPr defaultRowHeight="12.75" x14ac:dyDescent="0.2"/>
  <cols>
    <col min="1" max="1" width="2.5" customWidth="1"/>
    <col min="2" max="2" width="44.1640625" customWidth="1"/>
    <col min="4" max="4" width="26.6640625" customWidth="1"/>
    <col min="5" max="5" width="9.83203125" customWidth="1"/>
    <col min="30" max="30" width="10.1640625" customWidth="1"/>
    <col min="40" max="40" width="10" customWidth="1"/>
  </cols>
  <sheetData>
    <row r="1" spans="1:5" x14ac:dyDescent="0.2">
      <c r="A1" t="str">
        <f>UPPER(CONCATENATE(Information!E7," COUNTY"))</f>
        <v xml:space="preserve"> COUNTY</v>
      </c>
    </row>
    <row r="2" spans="1:5" x14ac:dyDescent="0.2">
      <c r="A2" t="str">
        <f>CONCATENATE(Information!D5," BUDGET")</f>
        <v>2025 BUDGET</v>
      </c>
    </row>
    <row r="3" spans="1:5" x14ac:dyDescent="0.2">
      <c r="A3" t="s">
        <v>76</v>
      </c>
    </row>
    <row r="5" spans="1:5" x14ac:dyDescent="0.2">
      <c r="E5" s="84" t="s">
        <v>77</v>
      </c>
    </row>
    <row r="6" spans="1:5" x14ac:dyDescent="0.2">
      <c r="A6" t="s">
        <v>78</v>
      </c>
      <c r="E6" s="17">
        <v>1</v>
      </c>
    </row>
    <row r="7" spans="1:5" x14ac:dyDescent="0.2">
      <c r="A7" t="s">
        <v>79</v>
      </c>
      <c r="E7" s="17">
        <v>2</v>
      </c>
    </row>
    <row r="8" spans="1:5" x14ac:dyDescent="0.2">
      <c r="A8" t="s">
        <v>80</v>
      </c>
      <c r="E8" s="17">
        <v>3</v>
      </c>
    </row>
    <row r="9" spans="1:5" x14ac:dyDescent="0.2">
      <c r="A9" t="s">
        <v>81</v>
      </c>
      <c r="E9" s="17">
        <v>4</v>
      </c>
    </row>
    <row r="10" spans="1:5" x14ac:dyDescent="0.2">
      <c r="A10" t="s">
        <v>82</v>
      </c>
      <c r="E10" s="17">
        <v>5</v>
      </c>
    </row>
    <row r="11" spans="1:5" x14ac:dyDescent="0.2">
      <c r="A11" t="s">
        <v>83</v>
      </c>
      <c r="E11" s="17" t="s">
        <v>84</v>
      </c>
    </row>
    <row r="12" spans="1:5" x14ac:dyDescent="0.2">
      <c r="E12" s="18"/>
    </row>
    <row r="13" spans="1:5" x14ac:dyDescent="0.2">
      <c r="A13" t="s">
        <v>85</v>
      </c>
      <c r="E13" s="18"/>
    </row>
    <row r="14" spans="1:5" x14ac:dyDescent="0.2">
      <c r="B14" t="s">
        <v>86</v>
      </c>
      <c r="E14" s="18" t="s">
        <v>87</v>
      </c>
    </row>
    <row r="15" spans="1:5" x14ac:dyDescent="0.2">
      <c r="B15" t="s">
        <v>88</v>
      </c>
      <c r="E15" s="18" t="s">
        <v>89</v>
      </c>
    </row>
    <row r="16" spans="1:5" x14ac:dyDescent="0.2">
      <c r="B16" t="s">
        <v>90</v>
      </c>
      <c r="E16" s="18" t="s">
        <v>91</v>
      </c>
    </row>
    <row r="17" spans="1:5" x14ac:dyDescent="0.2">
      <c r="E17" s="18"/>
    </row>
    <row r="18" spans="1:5" x14ac:dyDescent="0.2">
      <c r="A18" t="s">
        <v>92</v>
      </c>
      <c r="E18" s="18"/>
    </row>
    <row r="19" spans="1:5" x14ac:dyDescent="0.2">
      <c r="B19" t="s">
        <v>86</v>
      </c>
      <c r="E19" s="18" t="s">
        <v>93</v>
      </c>
    </row>
    <row r="20" spans="1:5" x14ac:dyDescent="0.2">
      <c r="B20" t="s">
        <v>88</v>
      </c>
      <c r="E20" s="18" t="s">
        <v>94</v>
      </c>
    </row>
    <row r="21" spans="1:5" x14ac:dyDescent="0.2">
      <c r="B21" t="s">
        <v>90</v>
      </c>
      <c r="E21" s="18" t="s">
        <v>95</v>
      </c>
    </row>
    <row r="22" spans="1:5" x14ac:dyDescent="0.2">
      <c r="E22" s="18"/>
    </row>
    <row r="23" spans="1:5" x14ac:dyDescent="0.2">
      <c r="A23" t="s">
        <v>96</v>
      </c>
      <c r="E23" s="18"/>
    </row>
    <row r="24" spans="1:5" x14ac:dyDescent="0.2">
      <c r="B24" t="s">
        <v>86</v>
      </c>
      <c r="E24" s="18" t="s">
        <v>97</v>
      </c>
    </row>
    <row r="25" spans="1:5" x14ac:dyDescent="0.2">
      <c r="B25" t="s">
        <v>88</v>
      </c>
      <c r="E25" s="18" t="s">
        <v>98</v>
      </c>
    </row>
    <row r="26" spans="1:5" x14ac:dyDescent="0.2">
      <c r="B26" t="s">
        <v>90</v>
      </c>
      <c r="E26" s="18" t="s">
        <v>99</v>
      </c>
    </row>
    <row r="27" spans="1:5" x14ac:dyDescent="0.2">
      <c r="A27" s="19"/>
      <c r="B27" s="19"/>
      <c r="C27" s="19"/>
      <c r="D27" s="19"/>
      <c r="E27" s="20"/>
    </row>
    <row r="28" spans="1:5" x14ac:dyDescent="0.2">
      <c r="A28" t="str">
        <f>IF(OR('1 Sum.'!$G$34&gt;0,'1 Sum.'!$G$15&gt;0,'1 Sum.'!$G$19&gt;0,'1 Sum.'!$G$21&gt;0,'1 E'!$E$38&gt;0),SUBSTITUTE(PROPER(SUBSTITUTE('1 R'!A$3,"'","XYXYX")),"xyxyx","'")," ")</f>
        <v xml:space="preserve"> </v>
      </c>
      <c r="E28" s="21"/>
    </row>
    <row r="29" spans="1:5" x14ac:dyDescent="0.2">
      <c r="B29" t="str">
        <f>IF(A28=" "," ","Summary")</f>
        <v xml:space="preserve"> </v>
      </c>
      <c r="E29" s="21" t="str">
        <f>IF(A28=" "," ",RIGHT('1 Sum.'!F$58,((LEN('1 Sum.'!F$58)-FIND(" ",'1 Sum.'!F$58)))))</f>
        <v xml:space="preserve"> </v>
      </c>
    </row>
    <row r="30" spans="1:5" x14ac:dyDescent="0.2">
      <c r="B30" t="str">
        <f>IF(A28=" "," ","Estimated Revenues")</f>
        <v xml:space="preserve"> </v>
      </c>
      <c r="E30" s="21" t="str">
        <f>IF(A28=" "," ",(RIGHT('1 R'!G$58,((LEN('1 R'!G$58)-FIND(" ",'1 R'!G$58))))&amp;"-"&amp;(RIGHT('1 R'!G$108,((LEN('1 R'!G$108)-FIND(" ",'1 R'!G$108)))))))</f>
        <v xml:space="preserve"> </v>
      </c>
    </row>
    <row r="31" spans="1:5" x14ac:dyDescent="0.2">
      <c r="B31" t="str">
        <f>IF(A28=" "," ","Estimated Expenditures")</f>
        <v xml:space="preserve"> </v>
      </c>
      <c r="E31" s="21" t="str">
        <f>IF(A28=" "," ",IF(RIGHT(E$305,1)&lt;&gt;"",(E$302&amp;"-"&amp;E$305),IF(RIGHT(E$304,1)&lt;&gt;"",(E$302&amp;"-"&amp;E$304),IF(RIGHT(E$303,1)&lt;&gt;"",(E$302&amp;"-"&amp;E$303),E$302))))</f>
        <v xml:space="preserve"> </v>
      </c>
    </row>
    <row r="32" spans="1:5" x14ac:dyDescent="0.2">
      <c r="A32" s="19"/>
      <c r="B32" s="19"/>
      <c r="C32" s="19"/>
      <c r="D32" s="19"/>
      <c r="E32" s="20"/>
    </row>
    <row r="33" spans="1:5" x14ac:dyDescent="0.2">
      <c r="A33" t="str">
        <f>IF(OR('2 Sum.'!$G$34&gt;0,'2 Sum.'!$G$15&gt;0,'2 Sum.'!$G$19&gt;0,'2 Sum.'!$G$21&gt;0,'2 E'!$E$38&gt;0),SUBSTITUTE(PROPER(SUBSTITUTE('2 R'!A$3,"'","XYXYX")),"xyxyx","'")," ")</f>
        <v xml:space="preserve"> </v>
      </c>
      <c r="E33" s="21"/>
    </row>
    <row r="34" spans="1:5" x14ac:dyDescent="0.2">
      <c r="B34" t="str">
        <f>IF(A33=" "," ","Summary")</f>
        <v xml:space="preserve"> </v>
      </c>
      <c r="E34" s="21" t="str">
        <f>IF(A33=" "," ",RIGHT('2 Sum.'!F$58,((LEN('2 Sum.'!F$58)-FIND(" ",'2 Sum.'!F$58)))))</f>
        <v xml:space="preserve"> </v>
      </c>
    </row>
    <row r="35" spans="1:5" x14ac:dyDescent="0.2">
      <c r="B35" t="str">
        <f>IF(A33=" "," ","Estimated Revenues")</f>
        <v xml:space="preserve"> </v>
      </c>
      <c r="E35" s="21" t="str">
        <f>IF(A33=" "," ",(RIGHT('2 R'!G$58,((LEN('2 R'!G$58)-FIND(" ",'2 R'!G$58))))&amp;"-"&amp;(RIGHT('2 R'!G$108,((LEN('2 R'!G$108)-FIND(" ",'2 R'!G$108)))))))</f>
        <v xml:space="preserve"> </v>
      </c>
    </row>
    <row r="36" spans="1:5" x14ac:dyDescent="0.2">
      <c r="B36" t="str">
        <f>IF(A33=" "," ","Estimated Expenditures")</f>
        <v xml:space="preserve"> </v>
      </c>
      <c r="E36" s="21" t="str">
        <f>IF(A33=" "," ",IF(RIGHT(F$305,1)&lt;&gt;"",(F$302&amp;"-"&amp;F$305),IF(RIGHT(F$304,1)&lt;&gt;"",(F$302&amp;"-"&amp;F$304),IF(RIGHT(F$303,1)&lt;&gt;"",(F$302&amp;"-"&amp;F$303),F$302))))</f>
        <v xml:space="preserve"> </v>
      </c>
    </row>
    <row r="37" spans="1:5" x14ac:dyDescent="0.2">
      <c r="E37" s="20"/>
    </row>
    <row r="38" spans="1:5" x14ac:dyDescent="0.2">
      <c r="A38" t="str">
        <f>IF(OR('3 Sum.'!$G$34&gt;0,'3 Sum.'!$G$15&gt;0,'3 Sum.'!$G$19&gt;0,'3 Sum.'!$G$21&gt;0,'3 E'!$E$38&gt;0),SUBSTITUTE(PROPER(SUBSTITUTE('3 R'!A$3,"'","XYXYX")),"xyxyx","'")," ")</f>
        <v xml:space="preserve"> </v>
      </c>
      <c r="E38" s="21"/>
    </row>
    <row r="39" spans="1:5" x14ac:dyDescent="0.2">
      <c r="B39" t="str">
        <f>IF(A38=" "," ","Summary")</f>
        <v xml:space="preserve"> </v>
      </c>
      <c r="E39" s="21" t="str">
        <f>IF(A38=" "," ",RIGHT('3 Sum.'!F$58,((LEN('3 Sum.'!F$58)-FIND(" ",'3 Sum.'!F$58)))))</f>
        <v xml:space="preserve"> </v>
      </c>
    </row>
    <row r="40" spans="1:5" x14ac:dyDescent="0.2">
      <c r="B40" t="str">
        <f>IF(A38=" "," ","Estimated Revenues")</f>
        <v xml:space="preserve"> </v>
      </c>
      <c r="E40" s="21" t="str">
        <f>IF(A38=" "," ",(RIGHT('3 R'!G$58,((LEN('3 R'!G$58)-FIND(" ",'3 R'!G$58))))&amp;"-"&amp;(RIGHT('3 R'!G$108,((LEN('3 R'!G$108)-FIND(" ",'3 R'!G$108)))))))</f>
        <v xml:space="preserve"> </v>
      </c>
    </row>
    <row r="41" spans="1:5" x14ac:dyDescent="0.2">
      <c r="B41" t="str">
        <f>IF(A38=" "," ","Estimated Expenditures")</f>
        <v xml:space="preserve"> </v>
      </c>
      <c r="E41" s="21" t="str">
        <f>IF(A38=" "," ",IF(RIGHT(G$305,1)&lt;&gt;"",(G$302&amp;"-"&amp;G$305),IF(RIGHT(G$304,1)&lt;&gt;"",(G$302&amp;"-"&amp;G$304),IF(RIGHT(G$303,1)&lt;&gt;"",(G$302&amp;"-"&amp;G$303),G$302))))</f>
        <v xml:space="preserve"> </v>
      </c>
    </row>
    <row r="42" spans="1:5" x14ac:dyDescent="0.2">
      <c r="E42" s="20"/>
    </row>
    <row r="43" spans="1:5" x14ac:dyDescent="0.2">
      <c r="A43" t="str">
        <f>IF(OR('4 Sum.'!$G$34&gt;0,'4 Sum.'!$G$15&gt;0,'4 Sum.'!$G$19&gt;0,'4 Sum.'!$G$21&gt;0,'4 E'!$E$38&gt;0),SUBSTITUTE(PROPER(SUBSTITUTE('4 R'!A$3,"'","XYXYX")),"xyxyx","'")," ")</f>
        <v xml:space="preserve"> </v>
      </c>
      <c r="E43" s="21"/>
    </row>
    <row r="44" spans="1:5" x14ac:dyDescent="0.2">
      <c r="B44" t="str">
        <f>IF(A43=" "," ","Summary")</f>
        <v xml:space="preserve"> </v>
      </c>
      <c r="E44" s="21" t="str">
        <f>IF(A43=" "," ",RIGHT('4 Sum.'!F$58,((LEN('4 Sum.'!F$58)-FIND(" ",'4 Sum.'!F$58)))))</f>
        <v xml:space="preserve"> </v>
      </c>
    </row>
    <row r="45" spans="1:5" x14ac:dyDescent="0.2">
      <c r="B45" t="str">
        <f>IF(A43=" "," ","Estimated Revenues")</f>
        <v xml:space="preserve"> </v>
      </c>
      <c r="E45" s="21" t="str">
        <f>IF(A43=" "," ",(RIGHT('4 R'!G$58,((LEN('4 R'!G$58)-FIND(" ",'4 R'!G$58))))&amp;"-"&amp;(RIGHT('4 R'!G$108,((LEN('4 R'!G$108)-FIND(" ",'4 R'!G$108)))))))</f>
        <v xml:space="preserve"> </v>
      </c>
    </row>
    <row r="46" spans="1:5" x14ac:dyDescent="0.2">
      <c r="B46" t="str">
        <f>IF(A43=" "," ","Estimated Expenditures")</f>
        <v xml:space="preserve"> </v>
      </c>
      <c r="E46" s="21" t="str">
        <f>IF(A43=" "," ",IF(RIGHT(H$305,1)&lt;&gt;"",(H$302&amp;"-"&amp;H$305),IF(RIGHT(H$304,1)&lt;&gt;"",(H$302&amp;"-"&amp;H$304),IF(RIGHT(H$303,1)&lt;&gt;"",(H$302&amp;"-"&amp;H$303),H$302))))</f>
        <v xml:space="preserve"> </v>
      </c>
    </row>
    <row r="47" spans="1:5" x14ac:dyDescent="0.2">
      <c r="E47" s="20"/>
    </row>
    <row r="48" spans="1:5" x14ac:dyDescent="0.2">
      <c r="A48" t="str">
        <f>IF(OR('5 Sum.'!$G$34&gt;0,'5 Sum.'!$G$15&gt;0,'5 Sum.'!$G$19&gt;0,'5 Sum.'!$G$21&gt;0,'5 E'!$E$38&gt;0),SUBSTITUTE(PROPER(SUBSTITUTE('5 R'!A$3,"'","XYXYX")),"xyxyx","'")," ")</f>
        <v xml:space="preserve"> </v>
      </c>
      <c r="E48" s="21"/>
    </row>
    <row r="49" spans="1:5" x14ac:dyDescent="0.2">
      <c r="B49" t="str">
        <f>IF(A48=" "," ","Summary")</f>
        <v xml:space="preserve"> </v>
      </c>
      <c r="E49" s="21" t="str">
        <f>IF(A48=" "," ",RIGHT('5 Sum.'!F$58,((LEN('5 Sum.'!F$58)-FIND(" ",'5 Sum.'!F$58)))))</f>
        <v xml:space="preserve"> </v>
      </c>
    </row>
    <row r="50" spans="1:5" x14ac:dyDescent="0.2">
      <c r="B50" t="str">
        <f>IF(A48=" "," ","Estimated Revenues")</f>
        <v xml:space="preserve"> </v>
      </c>
      <c r="E50" s="21" t="str">
        <f>IF(A48=" "," ",(RIGHT('5 R'!G$58,((LEN('5 R'!G$58)-FIND(" ",'5 R'!G$58))))&amp;"-"&amp;(RIGHT('5 R'!G$108,((LEN('5 R'!G$108)-FIND(" ",'5 R'!G$108)))))))</f>
        <v xml:space="preserve"> </v>
      </c>
    </row>
    <row r="51" spans="1:5" x14ac:dyDescent="0.2">
      <c r="B51" t="str">
        <f>IF(A48=" "," ","Estimated Expenditures")</f>
        <v xml:space="preserve"> </v>
      </c>
      <c r="E51" s="21" t="str">
        <f>IF(A48=" "," ",IF(RIGHT(I$305,1)&lt;&gt;"",(I$302&amp;"-"&amp;I$305),IF(RIGHT(I$304,1)&lt;&gt;"",(I$302&amp;"-"&amp;I$304),IF(RIGHT(I$303,1)&lt;&gt;"",(I$302&amp;"-"&amp;I$303),I$302))))</f>
        <v xml:space="preserve"> </v>
      </c>
    </row>
    <row r="52" spans="1:5" x14ac:dyDescent="0.2">
      <c r="E52" s="20"/>
    </row>
    <row r="53" spans="1:5" x14ac:dyDescent="0.2">
      <c r="A53" t="str">
        <f>IF(OR('6 Sum.'!$G$34&gt;0,'6 Sum.'!$G$15&gt;0,'6 Sum.'!$G$19&gt;0,'6 Sum.'!$G$21&gt;0,'6 E'!$E$38&gt;0),SUBSTITUTE(PROPER(SUBSTITUTE('6 R'!A$3,"'","XYXYX")),"xyxyx","'")," ")</f>
        <v xml:space="preserve"> </v>
      </c>
      <c r="E53" s="21"/>
    </row>
    <row r="54" spans="1:5" x14ac:dyDescent="0.2">
      <c r="B54" t="str">
        <f>IF(A53=" "," ","Summary")</f>
        <v xml:space="preserve"> </v>
      </c>
      <c r="E54" s="21" t="str">
        <f>IF(A53=" "," ",RIGHT('6 Sum.'!F$58,((LEN('6 Sum.'!F$58)-FIND(" ",'6 Sum.'!F$58)))))</f>
        <v xml:space="preserve"> </v>
      </c>
    </row>
    <row r="55" spans="1:5" x14ac:dyDescent="0.2">
      <c r="B55" t="str">
        <f>IF(A53=" "," ","Estimated Revenues")</f>
        <v xml:space="preserve"> </v>
      </c>
      <c r="E55" s="21" t="str">
        <f>IF(A53=" "," ",(RIGHT('6 R'!G$58,((LEN('6 R'!G$58)-FIND(" ",'6 R'!G$58))))&amp;"-"&amp;(RIGHT('6 R'!G$108,((LEN('6 R'!G$108)-FIND(" ",'6 R'!G$108)))))))</f>
        <v xml:space="preserve"> </v>
      </c>
    </row>
    <row r="56" spans="1:5" x14ac:dyDescent="0.2">
      <c r="B56" t="str">
        <f>IF(A53=" "," ","Estimated Expenditures")</f>
        <v xml:space="preserve"> </v>
      </c>
      <c r="E56" s="21" t="str">
        <f>IF(A53=" "," ",IF(RIGHT(J$305,1)&lt;&gt;"",(J$302&amp;"-"&amp;J$305),IF(RIGHT(J$304,1)&lt;&gt;"",(J$302&amp;"-"&amp;J$304),IF(RIGHT(J$303,1)&lt;&gt;"",(J$302&amp;"-"&amp;J$303),J$302))))</f>
        <v xml:space="preserve"> </v>
      </c>
    </row>
    <row r="57" spans="1:5" x14ac:dyDescent="0.2">
      <c r="E57" s="20"/>
    </row>
    <row r="58" spans="1:5" x14ac:dyDescent="0.2">
      <c r="C58" t="s">
        <v>100</v>
      </c>
      <c r="E58" s="20"/>
    </row>
    <row r="59" spans="1:5" x14ac:dyDescent="0.2">
      <c r="A59" t="str">
        <f>IF(OR('7 Sum.'!$G$34&gt;0,'7 Sum.'!$G$15&gt;0,'7 Sum.'!$G$19&gt;0,'7 Sum.'!$G$21&gt;0,'7 E'!$E$38&gt;0),SUBSTITUTE(PROPER(SUBSTITUTE('7 R'!A$3,"'","XYXYX")),"xyxyx","'")," ")</f>
        <v xml:space="preserve"> </v>
      </c>
      <c r="E59" s="21"/>
    </row>
    <row r="60" spans="1:5" x14ac:dyDescent="0.2">
      <c r="B60" t="str">
        <f>IF(A59=" "," ","Summary")</f>
        <v xml:space="preserve"> </v>
      </c>
      <c r="E60" s="21" t="str">
        <f>IF(A59=" "," ",RIGHT('7 Sum.'!F$58,((LEN('7 Sum.'!F$58)-FIND(" ",'7 Sum.'!F$58)))))</f>
        <v xml:space="preserve"> </v>
      </c>
    </row>
    <row r="61" spans="1:5" x14ac:dyDescent="0.2">
      <c r="B61" t="str">
        <f>IF(A59=" "," ","Estimated Revenues")</f>
        <v xml:space="preserve"> </v>
      </c>
      <c r="E61" s="21" t="str">
        <f>IF(A59=" "," ",(RIGHT('7 R'!G$58,((LEN('7 R'!G$58)-FIND(" ",'7 R'!G$58))))&amp;"-"&amp;(RIGHT('7 R'!G$108,((LEN('7 R'!G$108)-FIND(" ",'7 R'!G$108)))))))</f>
        <v xml:space="preserve"> </v>
      </c>
    </row>
    <row r="62" spans="1:5" x14ac:dyDescent="0.2">
      <c r="B62" t="str">
        <f>IF(A59=" "," ","Estimated Expenditures")</f>
        <v xml:space="preserve"> </v>
      </c>
      <c r="E62" s="21" t="str">
        <f>IF(A59=" "," ",IF(RIGHT(K$305,1)&lt;&gt;"",(K$302&amp;"-"&amp;K$305),IF(RIGHT(K$304,1)&lt;&gt;"",(K$302&amp;"-"&amp;K$304),IF(RIGHT(K$303,1)&lt;&gt;"",(K$302&amp;"-"&amp;K$303),K$302))))</f>
        <v xml:space="preserve"> </v>
      </c>
    </row>
    <row r="63" spans="1:5" x14ac:dyDescent="0.2">
      <c r="E63" s="20"/>
    </row>
    <row r="64" spans="1:5" x14ac:dyDescent="0.2">
      <c r="A64" t="str">
        <f>IF(OR('8 Sum.'!$G$34&gt;0,'8 Sum.'!$G$15&gt;0,'8 Sum.'!$G$19&gt;0,'8 Sum.'!$G$21&gt;0,'8 E'!$E$38&gt;0),SUBSTITUTE(PROPER(SUBSTITUTE('8 R'!A$3,"'","XYXYX")),"xyxyx","'")," ")</f>
        <v xml:space="preserve"> </v>
      </c>
      <c r="E64" s="21"/>
    </row>
    <row r="65" spans="1:5" x14ac:dyDescent="0.2">
      <c r="B65" t="str">
        <f>IF(A64=" "," ","Summary")</f>
        <v xml:space="preserve"> </v>
      </c>
      <c r="E65" s="21" t="str">
        <f>IF(A64=" "," ",RIGHT('8 Sum.'!F$58,((LEN('8 Sum.'!F$58)-FIND(" ",'8 Sum.'!F$58)))))</f>
        <v xml:space="preserve"> </v>
      </c>
    </row>
    <row r="66" spans="1:5" x14ac:dyDescent="0.2">
      <c r="B66" t="str">
        <f>IF(A64=" "," ","Estimated Revenues")</f>
        <v xml:space="preserve"> </v>
      </c>
      <c r="E66" s="21" t="str">
        <f>IF(A64=" "," ",(RIGHT('8 R'!G$58,((LEN('8 R'!G$58)-FIND(" ",'8 R'!G$58))))&amp;"-"&amp;(RIGHT('8 R'!G$108,((LEN('8 R'!G$108)-FIND(" ",'8 R'!G$108)))))))</f>
        <v xml:space="preserve"> </v>
      </c>
    </row>
    <row r="67" spans="1:5" x14ac:dyDescent="0.2">
      <c r="B67" t="str">
        <f>IF(A64=" "," ","Estimated Expenditures")</f>
        <v xml:space="preserve"> </v>
      </c>
      <c r="E67" s="21" t="str">
        <f>IF(A64=" "," ",IF(RIGHT(L$305,1)&lt;&gt;"",(L$302&amp;"-"&amp;L$305),IF(RIGHT(L$304,1)&lt;&gt;"",(L$302&amp;"-"&amp;L$304),IF(RIGHT(L$303,1)&lt;&gt;"",(L$302&amp;"-"&amp;L$303),L$302))))</f>
        <v xml:space="preserve"> </v>
      </c>
    </row>
    <row r="68" spans="1:5" x14ac:dyDescent="0.2">
      <c r="E68" s="20"/>
    </row>
    <row r="69" spans="1:5" x14ac:dyDescent="0.2">
      <c r="A69" t="str">
        <f>IF(OR('9 Sum.'!$G$34&gt;0,'9 Sum.'!$G$15&gt;0,'9 Sum.'!$G$19&gt;0,'9 Sum.'!$G$21&gt;0,'9 E'!$E$38&gt;0),SUBSTITUTE(PROPER(SUBSTITUTE('9 R'!A$3,"'","XYXYX")),"xyxyx","'")," ")</f>
        <v xml:space="preserve"> </v>
      </c>
      <c r="E69" s="21"/>
    </row>
    <row r="70" spans="1:5" x14ac:dyDescent="0.2">
      <c r="B70" t="str">
        <f>IF(A69=" "," ","Summary")</f>
        <v xml:space="preserve"> </v>
      </c>
      <c r="E70" s="21" t="str">
        <f>IF(A69=" "," ",RIGHT('9 Sum.'!F$58,((LEN('9 Sum.'!F$58)-FIND(" ",'9 Sum.'!F$58)))))</f>
        <v xml:space="preserve"> </v>
      </c>
    </row>
    <row r="71" spans="1:5" x14ac:dyDescent="0.2">
      <c r="B71" t="str">
        <f>IF(A69=" "," ","Estimated Revenues")</f>
        <v xml:space="preserve"> </v>
      </c>
      <c r="E71" s="21" t="str">
        <f>IF(A69=" "," ",(RIGHT('9 R'!G$58,((LEN('9 R'!G$58)-FIND(" ",'9 R'!G$58))))&amp;"-"&amp;(RIGHT('9 R'!G$108,((LEN('9 R'!G$108)-FIND(" ",'9 R'!G$108)))))))</f>
        <v xml:space="preserve"> </v>
      </c>
    </row>
    <row r="72" spans="1:5" x14ac:dyDescent="0.2">
      <c r="B72" t="str">
        <f>IF(A69=" "," ","Estimated Expenditures")</f>
        <v xml:space="preserve"> </v>
      </c>
      <c r="E72" s="21" t="str">
        <f>IF(A69=" "," ",IF(RIGHT(M$305,1)&lt;&gt;"",(M$302&amp;"-"&amp;M$305),IF(RIGHT(M$304,1)&lt;&gt;"",(M$302&amp;"-"&amp;M$304),IF(RIGHT(M$303,1)&lt;&gt;"",(M$302&amp;"-"&amp;M$303),M$302))))</f>
        <v xml:space="preserve"> </v>
      </c>
    </row>
    <row r="73" spans="1:5" x14ac:dyDescent="0.2">
      <c r="E73" s="20"/>
    </row>
    <row r="74" spans="1:5" x14ac:dyDescent="0.2">
      <c r="A74" t="str">
        <f>IF(OR('10 Sum.'!$G$34&gt;0,'10 Sum.'!$G$15&gt;0,'10 Sum.'!$G$19&gt;0,'10 Sum.'!$G$21&gt;0,'10 E'!$E$38&gt;0),SUBSTITUTE(PROPER(SUBSTITUTE('10 R'!A$3,"'","XYXYX")),"xyxyx","'")," ")</f>
        <v xml:space="preserve"> </v>
      </c>
      <c r="E74" s="21"/>
    </row>
    <row r="75" spans="1:5" x14ac:dyDescent="0.2">
      <c r="B75" t="str">
        <f>IF(A74=" "," ","Summary")</f>
        <v xml:space="preserve"> </v>
      </c>
      <c r="E75" s="21" t="str">
        <f>IF(A74=" "," ",RIGHT('10 Sum.'!F$58,((LEN('10 Sum.'!F$58)-FIND(" ",'10 Sum.'!F$58)))))</f>
        <v xml:space="preserve"> </v>
      </c>
    </row>
    <row r="76" spans="1:5" x14ac:dyDescent="0.2">
      <c r="B76" t="str">
        <f>IF(A74=" "," ","Estimated Revenues")</f>
        <v xml:space="preserve"> </v>
      </c>
      <c r="E76" s="21" t="str">
        <f>IF(A74=" "," ",(RIGHT('10 R'!G$58,((LEN('10 R'!G$58)-FIND(" ",'10 R'!G$58))))&amp;"-"&amp;(RIGHT('10 R'!G$108,((LEN('10 R'!G$108)-FIND(" ",'10 R'!G$108)))))))</f>
        <v xml:space="preserve"> </v>
      </c>
    </row>
    <row r="77" spans="1:5" x14ac:dyDescent="0.2">
      <c r="B77" t="str">
        <f>IF(A74=" "," ","Estimated Expenditures")</f>
        <v xml:space="preserve"> </v>
      </c>
      <c r="E77" s="21" t="str">
        <f>IF(A74=" "," ",IF(RIGHT(N$305,1)&lt;&gt;"",(N$302&amp;"-"&amp;N$305),IF(RIGHT(N$304,1)&lt;&gt;"",(N$302&amp;"-"&amp;N$304),IF(RIGHT(N$303,1)&lt;&gt;"",(N$302&amp;"-"&amp;N$303),N$302))))</f>
        <v xml:space="preserve"> </v>
      </c>
    </row>
    <row r="78" spans="1:5" x14ac:dyDescent="0.2">
      <c r="E78" s="20"/>
    </row>
    <row r="79" spans="1:5" x14ac:dyDescent="0.2">
      <c r="A79" t="str">
        <f>IF(OR('11 Sum.'!$G$34&gt;0,'11 Sum.'!$G$15&gt;0,'11 Sum.'!$G$19&gt;0,'11 Sum.'!$G$21&gt;0,'11 E'!$E$38&gt;0),SUBSTITUTE(PROPER(SUBSTITUTE('11 R'!A$3,"'","XYXYX")),"xyxyx","'")," ")</f>
        <v xml:space="preserve"> </v>
      </c>
      <c r="E79" s="21"/>
    </row>
    <row r="80" spans="1:5" x14ac:dyDescent="0.2">
      <c r="B80" t="str">
        <f>IF(A79=" "," ","Summary")</f>
        <v xml:space="preserve"> </v>
      </c>
      <c r="E80" s="21" t="str">
        <f>IF(A79=" "," ",RIGHT('11 Sum.'!F$58,((LEN('11 Sum.'!F$58)-FIND(" ",'11 Sum.'!F$58)))))</f>
        <v xml:space="preserve"> </v>
      </c>
    </row>
    <row r="81" spans="1:5" x14ac:dyDescent="0.2">
      <c r="B81" t="str">
        <f>IF(A79=" "," ","Estimated Revenues")</f>
        <v xml:space="preserve"> </v>
      </c>
      <c r="E81" s="21" t="str">
        <f>IF(A79=" "," ",(RIGHT('11 R'!G$58,((LEN('11 R'!G$58)-FIND(" ",'11 R'!G$58))))&amp;"-"&amp;(RIGHT('11 R'!G$108,((LEN('11 R'!G$108)-FIND(" ",'11 R'!G$108)))))))</f>
        <v xml:space="preserve"> </v>
      </c>
    </row>
    <row r="82" spans="1:5" x14ac:dyDescent="0.2">
      <c r="B82" t="str">
        <f>IF(A79=" "," ","Estimated Expenditures")</f>
        <v xml:space="preserve"> </v>
      </c>
      <c r="E82" s="21" t="str">
        <f>IF(A79=" "," ",IF(RIGHT(O$305,1)&lt;&gt;"",(O$302&amp;"-"&amp;O$305),IF(RIGHT(O$304,1)&lt;&gt;"",(O$302&amp;"-"&amp;O$304),IF(RIGHT(O$303,1)&lt;&gt;"",(O$302&amp;"-"&amp;O$303),O$302))))</f>
        <v xml:space="preserve"> </v>
      </c>
    </row>
    <row r="83" spans="1:5" x14ac:dyDescent="0.2">
      <c r="E83" s="20"/>
    </row>
    <row r="84" spans="1:5" x14ac:dyDescent="0.2">
      <c r="A84" t="str">
        <f>IF(OR('12 Sum.'!$G$34&gt;0,'12 Sum.'!$G$15&gt;0,'12 Sum.'!$G$19&gt;0,'12 Sum.'!$G$21&gt;0,'12 E'!$E$38&gt;0),SUBSTITUTE(PROPER(SUBSTITUTE('12 R'!A$3,"'","XYXYX")),"xyxyx","'")," ")</f>
        <v xml:space="preserve"> </v>
      </c>
      <c r="E84" s="21"/>
    </row>
    <row r="85" spans="1:5" x14ac:dyDescent="0.2">
      <c r="B85" t="str">
        <f>IF(A84=" "," ","Summary")</f>
        <v xml:space="preserve"> </v>
      </c>
      <c r="E85" s="21" t="str">
        <f>IF(A84=" "," ",RIGHT('12 Sum.'!F$58,((LEN('12 Sum.'!F$58)-FIND(" ",'12 Sum.'!F$58)))))</f>
        <v xml:space="preserve"> </v>
      </c>
    </row>
    <row r="86" spans="1:5" x14ac:dyDescent="0.2">
      <c r="B86" t="str">
        <f>IF(A84=" "," ","Estimated Revenues")</f>
        <v xml:space="preserve"> </v>
      </c>
      <c r="E86" s="21" t="str">
        <f>IF(A84=" "," ",(RIGHT('12 R'!G$58,((LEN('12 R'!G$58)-FIND(" ",'12 R'!G$58))))&amp;"-"&amp;(RIGHT('12 R'!G$108,((LEN('12 R'!G$108)-FIND(" ",'12 R'!G$108)))))))</f>
        <v xml:space="preserve"> </v>
      </c>
    </row>
    <row r="87" spans="1:5" x14ac:dyDescent="0.2">
      <c r="B87" t="str">
        <f>IF(A84=" "," ","Estimated Expenditures")</f>
        <v xml:space="preserve"> </v>
      </c>
      <c r="E87" s="21" t="str">
        <f>IF(A84=" "," ",IF(RIGHT(P$305,1)&lt;&gt;"",(P$302&amp;"-"&amp;P$305),IF(RIGHT(P$304,1)&lt;&gt;"",(P$302&amp;"-"&amp;P$304),IF(RIGHT(P$303,1)&lt;&gt;"",(P$302&amp;"-"&amp;P$303),P$302))))</f>
        <v xml:space="preserve"> </v>
      </c>
    </row>
    <row r="88" spans="1:5" x14ac:dyDescent="0.2">
      <c r="E88" s="20"/>
    </row>
    <row r="89" spans="1:5" x14ac:dyDescent="0.2">
      <c r="A89" t="str">
        <f>IF(OR('13 Sum.'!$G$34&gt;0,'13 Sum.'!$G$15&gt;0,'13 Sum.'!$G$19&gt;0,'13 Sum.'!$G$21&gt;0,'13 E'!$E$38&gt;0),SUBSTITUTE(PROPER(SUBSTITUTE('13 R'!A$3,"'","XYXYX")),"xyxyx","'")," ")</f>
        <v xml:space="preserve"> </v>
      </c>
      <c r="E89" s="21"/>
    </row>
    <row r="90" spans="1:5" x14ac:dyDescent="0.2">
      <c r="B90" t="str">
        <f>IF(A89=" "," ","Summary")</f>
        <v xml:space="preserve"> </v>
      </c>
      <c r="E90" s="21" t="str">
        <f>IF(A89=" "," ",RIGHT('13 Sum.'!F$58,((LEN('13 Sum.'!F$58)-FIND(" ",'13 Sum.'!F$58)))))</f>
        <v xml:space="preserve"> </v>
      </c>
    </row>
    <row r="91" spans="1:5" x14ac:dyDescent="0.2">
      <c r="B91" t="str">
        <f>IF(A89=" "," ","Estimated Revenues")</f>
        <v xml:space="preserve"> </v>
      </c>
      <c r="E91" s="21" t="str">
        <f>IF(A89=" "," ",(RIGHT('13 R'!G$58,((LEN('13 R'!G$58)-FIND(" ",'13 R'!G$58))))&amp;"-"&amp;(RIGHT('13 R'!G$108,((LEN('13 R'!G$108)-FIND(" ",'13 R'!G$108)))))))</f>
        <v xml:space="preserve"> </v>
      </c>
    </row>
    <row r="92" spans="1:5" x14ac:dyDescent="0.2">
      <c r="B92" t="str">
        <f>IF(A89=" "," ","Estimated Expenditures")</f>
        <v xml:space="preserve"> </v>
      </c>
      <c r="E92" s="21" t="str">
        <f>IF(A89=" "," ",IF(RIGHT(Q$305,1)&lt;&gt;"",(Q$302&amp;"-"&amp;Q$305),IF(RIGHT(Q$304,1)&lt;&gt;"",(Q$302&amp;"-"&amp;Q$304),IF(RIGHT(Q$303,1)&lt;&gt;"",(Q$302&amp;"-"&amp;Q$303),Q$302))))</f>
        <v xml:space="preserve"> </v>
      </c>
    </row>
    <row r="93" spans="1:5" x14ac:dyDescent="0.2">
      <c r="E93" s="20"/>
    </row>
    <row r="94" spans="1:5" x14ac:dyDescent="0.2">
      <c r="A94" t="str">
        <f>IF(OR('14 Sum.'!$G$34&gt;0,'14 Sum.'!$G$15&gt;0,'14 Sum.'!$G$19&gt;0,'14 Sum.'!$G$21&gt;0,'14 E'!$E$38&gt;0),SUBSTITUTE(PROPER(SUBSTITUTE('14 R'!A$3,"'","XYXYX")),"xyxyx","'")," ")</f>
        <v xml:space="preserve"> </v>
      </c>
      <c r="E94" s="21"/>
    </row>
    <row r="95" spans="1:5" x14ac:dyDescent="0.2">
      <c r="B95" t="str">
        <f>IF(A94=" "," ","Summary")</f>
        <v xml:space="preserve"> </v>
      </c>
      <c r="E95" s="21" t="str">
        <f>IF(A94=" "," ",RIGHT('14 Sum.'!F$58,((LEN('14 Sum.'!F$58)-FIND(" ",'14 Sum.'!F$58)))))</f>
        <v xml:space="preserve"> </v>
      </c>
    </row>
    <row r="96" spans="1:5" x14ac:dyDescent="0.2">
      <c r="B96" t="str">
        <f>IF(A94=" "," ","Estimated Revenues")</f>
        <v xml:space="preserve"> </v>
      </c>
      <c r="E96" s="21" t="str">
        <f>IF(A94=" "," ",(RIGHT('14 R'!G$58,((LEN('14 R'!G$58)-FIND(" ",'14 R'!G$58))))&amp;"-"&amp;(RIGHT('14 R'!G$108,((LEN('14 R'!G$108)-FIND(" ",'14 R'!G$108)))))))</f>
        <v xml:space="preserve"> </v>
      </c>
    </row>
    <row r="97" spans="1:5" x14ac:dyDescent="0.2">
      <c r="B97" t="str">
        <f>IF(A94=" "," ","Estimated Expenditures")</f>
        <v xml:space="preserve"> </v>
      </c>
      <c r="E97" s="21" t="str">
        <f>IF(A94=" "," ",IF(RIGHT(R$305,1)&lt;&gt;"",(R$302&amp;"-"&amp;R$305),IF(RIGHT(R$304,1)&lt;&gt;"",(R$302&amp;"-"&amp;R$304),IF(RIGHT(R$303,1)&lt;&gt;"",(R$302&amp;"-"&amp;R$303),R$302))))</f>
        <v xml:space="preserve"> </v>
      </c>
    </row>
    <row r="98" spans="1:5" x14ac:dyDescent="0.2">
      <c r="E98" s="20"/>
    </row>
    <row r="99" spans="1:5" x14ac:dyDescent="0.2">
      <c r="A99" t="str">
        <f>IF(OR('15 Sum.'!$G$34&gt;0,'15 Sum.'!$G$15&gt;0,'15 Sum.'!$G$19&gt;0,'15 Sum.'!$G$21&gt;0,'15 E'!$E$38&gt;0),SUBSTITUTE(PROPER(SUBSTITUTE('15 R'!A$3,"'","XYXYX")),"xyxyx","'")," ")</f>
        <v xml:space="preserve"> </v>
      </c>
      <c r="E99" s="21"/>
    </row>
    <row r="100" spans="1:5" x14ac:dyDescent="0.2">
      <c r="B100" t="str">
        <f>IF(A99=" "," ","Summary")</f>
        <v xml:space="preserve"> </v>
      </c>
      <c r="E100" s="21" t="str">
        <f>IF(A99=" "," ",RIGHT('15 Sum.'!F$58,((LEN('15 Sum.'!F$58)-FIND(" ",'15 Sum.'!F$58)))))</f>
        <v xml:space="preserve"> </v>
      </c>
    </row>
    <row r="101" spans="1:5" x14ac:dyDescent="0.2">
      <c r="B101" t="str">
        <f>IF(A99=" "," ","Estimated Revenues")</f>
        <v xml:space="preserve"> </v>
      </c>
      <c r="E101" s="21" t="str">
        <f>IF(A99=" "," ",(RIGHT('15 R'!G$58,((LEN('15 R'!G$58)-FIND(" ",'15 R'!G$58))))&amp;"-"&amp;(RIGHT('15 R'!G$108,((LEN('15 R'!G$108)-FIND(" ",'15 R'!G$108)))))))</f>
        <v xml:space="preserve"> </v>
      </c>
    </row>
    <row r="102" spans="1:5" x14ac:dyDescent="0.2">
      <c r="B102" t="str">
        <f>IF(A99=" "," ","Estimated Expenditures")</f>
        <v xml:space="preserve"> </v>
      </c>
      <c r="E102" s="21" t="str">
        <f>IF(A99=" "," ",IF(RIGHT(S$305,1)&lt;&gt;"",(S$302&amp;"-"&amp;S$305),IF(RIGHT(S$304,1)&lt;&gt;"",(S$302&amp;"-"&amp;S$304),IF(RIGHT(S$303,1)&lt;&gt;"",(S$302&amp;"-"&amp;S$303),S$302))))</f>
        <v xml:space="preserve"> </v>
      </c>
    </row>
    <row r="103" spans="1:5" x14ac:dyDescent="0.2">
      <c r="E103" s="20"/>
    </row>
    <row r="104" spans="1:5" x14ac:dyDescent="0.2">
      <c r="A104" t="str">
        <f>IF(OR('16 Sum.'!$G$34&gt;0,'16 Sum.'!$G$15&gt;0,'16 Sum.'!$G$19&gt;0,'16 Sum.'!$G$21&gt;0,'16 E'!$E$38&gt;0),SUBSTITUTE(PROPER(SUBSTITUTE('16 R'!A$3,"'","XYXYX")),"xyxyx","'")," ")</f>
        <v xml:space="preserve"> </v>
      </c>
      <c r="E104" s="21"/>
    </row>
    <row r="105" spans="1:5" x14ac:dyDescent="0.2">
      <c r="B105" t="str">
        <f>IF(A104=" "," ","Summary")</f>
        <v xml:space="preserve"> </v>
      </c>
      <c r="E105" s="21" t="str">
        <f>IF(A104=" "," ",RIGHT('16 Sum.'!F$58,((LEN('16 Sum.'!F$58)-FIND(" ",'16 Sum.'!F$58)))))</f>
        <v xml:space="preserve"> </v>
      </c>
    </row>
    <row r="106" spans="1:5" x14ac:dyDescent="0.2">
      <c r="B106" t="str">
        <f>IF(A104=" "," ","Estimated Revenues")</f>
        <v xml:space="preserve"> </v>
      </c>
      <c r="E106" s="21" t="str">
        <f>IF(A104=" "," ",(RIGHT('16 R'!G$58,((LEN('16 R'!G$58)-FIND(" ",'16 R'!G$58))))&amp;"-"&amp;(RIGHT('16 R'!G$108,((LEN('16 R'!G$108)-FIND(" ",'16 R'!G$108)))))))</f>
        <v xml:space="preserve"> </v>
      </c>
    </row>
    <row r="107" spans="1:5" x14ac:dyDescent="0.2">
      <c r="B107" t="str">
        <f>IF(A104=" "," ","Estimated Expenditures")</f>
        <v xml:space="preserve"> </v>
      </c>
      <c r="E107" s="21" t="str">
        <f>IF(A104=" "," ",IF(RIGHT(T$305,1)&lt;&gt;"",(T$302&amp;"-"&amp;T$305),IF(RIGHT(T$304,1)&lt;&gt;"",(T$302&amp;"-"&amp;T$304),IF(RIGHT(T$303,1)&lt;&gt;"",(T$302&amp;"-"&amp;T$303),T$302))))</f>
        <v xml:space="preserve"> </v>
      </c>
    </row>
    <row r="108" spans="1:5" x14ac:dyDescent="0.2">
      <c r="E108" s="21"/>
    </row>
    <row r="109" spans="1:5" x14ac:dyDescent="0.2">
      <c r="E109" s="20"/>
    </row>
    <row r="110" spans="1:5" x14ac:dyDescent="0.2">
      <c r="E110" s="21"/>
    </row>
    <row r="111" spans="1:5" x14ac:dyDescent="0.2">
      <c r="C111" t="s">
        <v>101</v>
      </c>
      <c r="E111" s="20"/>
    </row>
    <row r="112" spans="1:5" x14ac:dyDescent="0.2">
      <c r="A112" t="str">
        <f>IF(OR('17 Sum.'!$G$34&gt;0,'17 Sum.'!$G$15&gt;0,'17 Sum.'!$G$19&gt;0,'17 Sum.'!$G$21&gt;0,'17 E'!$E$38&gt;0),SUBSTITUTE(PROPER(SUBSTITUTE('17 R'!A$3,"'","XYXYX")),"xyxyx","'")," ")</f>
        <v xml:space="preserve"> </v>
      </c>
      <c r="E112" s="21"/>
    </row>
    <row r="113" spans="1:5" x14ac:dyDescent="0.2">
      <c r="B113" t="str">
        <f>IF(A112=" "," ","Summary")</f>
        <v xml:space="preserve"> </v>
      </c>
      <c r="E113" s="21" t="str">
        <f>IF(A112=" "," ",RIGHT('17 Sum.'!F$58,((LEN('17 Sum.'!F$58)-FIND(" ",'17 Sum.'!F$58)))))</f>
        <v xml:space="preserve"> </v>
      </c>
    </row>
    <row r="114" spans="1:5" x14ac:dyDescent="0.2">
      <c r="B114" t="str">
        <f>IF(A112=" "," ","Estimated Revenues")</f>
        <v xml:space="preserve"> </v>
      </c>
      <c r="E114" s="21" t="str">
        <f>IF(A112=" "," ",(RIGHT('17 R'!G$58,((LEN('17 R'!G$58)-FIND(" ",'17 R'!G$58))))&amp;"-"&amp;(RIGHT('17 R'!G$108,((LEN('17 R'!G$108)-FIND(" ",'17 R'!G$108)))))))</f>
        <v xml:space="preserve"> </v>
      </c>
    </row>
    <row r="115" spans="1:5" x14ac:dyDescent="0.2">
      <c r="B115" t="str">
        <f>IF(A112=" "," ","Estimated Expenditures")</f>
        <v xml:space="preserve"> </v>
      </c>
      <c r="E115" s="21" t="str">
        <f>IF(A112=" "," ",IF(RIGHT(U$305,1)&lt;&gt;"",(U$302&amp;"-"&amp;U$305),IF(RIGHT(U$304,1)&lt;&gt;"",(U$302&amp;"-"&amp;U$304),IF(RIGHT(U$303,1)&lt;&gt;"",(U$302&amp;"-"&amp;U$303),U$302))))</f>
        <v xml:space="preserve"> </v>
      </c>
    </row>
    <row r="116" spans="1:5" x14ac:dyDescent="0.2">
      <c r="E116" s="20"/>
    </row>
    <row r="117" spans="1:5" x14ac:dyDescent="0.2">
      <c r="A117" t="str">
        <f>IF(OR('18 Sum.'!$G$34&gt;0,'18 Sum.'!$G$15&gt;0,'18 Sum.'!$G$19&gt;0,'18 Sum.'!$G$21&gt;0,'18 E'!$E$38&gt;0),SUBSTITUTE(PROPER(SUBSTITUTE('18 R'!A$3,"'","XYXYX")),"xyxyx","'")," ")</f>
        <v xml:space="preserve"> </v>
      </c>
      <c r="E117" s="21"/>
    </row>
    <row r="118" spans="1:5" x14ac:dyDescent="0.2">
      <c r="B118" t="str">
        <f>IF(A117=" "," ","Summary")</f>
        <v xml:space="preserve"> </v>
      </c>
      <c r="E118" s="21" t="str">
        <f>IF(A117=" "," ",RIGHT('18 Sum.'!F$58,((LEN('18 Sum.'!F$58)-FIND(" ",'18 Sum.'!F$58)))))</f>
        <v xml:space="preserve"> </v>
      </c>
    </row>
    <row r="119" spans="1:5" x14ac:dyDescent="0.2">
      <c r="B119" t="str">
        <f>IF(A117=" "," ","Estimated Revenues")</f>
        <v xml:space="preserve"> </v>
      </c>
      <c r="E119" s="21" t="str">
        <f>IF(A117=" "," ",(RIGHT('18 R'!G$58,((LEN('18 R'!G$58)-FIND(" ",'18 R'!G$58))))&amp;"-"&amp;(RIGHT('18 R'!G$108,((LEN('18 R'!G$108)-FIND(" ",'18 R'!G$108)))))))</f>
        <v xml:space="preserve"> </v>
      </c>
    </row>
    <row r="120" spans="1:5" x14ac:dyDescent="0.2">
      <c r="B120" t="str">
        <f>IF(A117=" "," ","Estimated Expenditures")</f>
        <v xml:space="preserve"> </v>
      </c>
      <c r="E120" s="21" t="str">
        <f>IF(A117=" "," ",IF(RIGHT(V$305,1)&lt;&gt;"",(V$302&amp;"-"&amp;V$305),IF(RIGHT(V$304,1)&lt;&gt;"",(V$302&amp;"-"&amp;V$304),IF(RIGHT(V$303,1)&lt;&gt;"",(V$302&amp;"-"&amp;V$303),V$302))))</f>
        <v xml:space="preserve"> </v>
      </c>
    </row>
    <row r="121" spans="1:5" x14ac:dyDescent="0.2">
      <c r="E121" s="20"/>
    </row>
    <row r="122" spans="1:5" x14ac:dyDescent="0.2">
      <c r="A122" t="str">
        <f>IF(OR('19 Sum.'!$G$34&gt;0,'19 Sum.'!$G$15&gt;0,'19 Sum.'!$G$19&gt;0,'19 Sum.'!$G$21&gt;0,'19 E'!$E$38&gt;0),SUBSTITUTE(PROPER(SUBSTITUTE('19 R'!A$3,"'","XYXYX")),"xyxyx","'")," ")</f>
        <v xml:space="preserve"> </v>
      </c>
      <c r="E122" s="21"/>
    </row>
    <row r="123" spans="1:5" x14ac:dyDescent="0.2">
      <c r="B123" t="str">
        <f>IF(A122=" "," ","Summary")</f>
        <v xml:space="preserve"> </v>
      </c>
      <c r="E123" s="21" t="str">
        <f>IF(A122=" "," ",RIGHT('19 Sum.'!F$58,((LEN('19 Sum.'!F$58)-FIND(" ",'19 Sum.'!F$58)))))</f>
        <v xml:space="preserve"> </v>
      </c>
    </row>
    <row r="124" spans="1:5" x14ac:dyDescent="0.2">
      <c r="B124" t="str">
        <f>IF(A122=" "," ","Estimated Revenues")</f>
        <v xml:space="preserve"> </v>
      </c>
      <c r="E124" s="21" t="str">
        <f>IF(A122=" "," ",(RIGHT('19 R'!G$58,((LEN('19 R'!G$58)-FIND(" ",'19 R'!G$58))))&amp;"-"&amp;(RIGHT('19 R'!G$108,((LEN('19 R'!G$108)-FIND(" ",'19 R'!G$108)))))))</f>
        <v xml:space="preserve"> </v>
      </c>
    </row>
    <row r="125" spans="1:5" x14ac:dyDescent="0.2">
      <c r="B125" t="str">
        <f>IF(A122=" "," ","Estimated Expenditures")</f>
        <v xml:space="preserve"> </v>
      </c>
      <c r="E125" s="21" t="str">
        <f>IF(A122=" "," ",IF(RIGHT(W$305,1)&lt;&gt;"",(W$302&amp;"-"&amp;W$305),IF(RIGHT(W$304,1)&lt;&gt;"",(W$302&amp;"-"&amp;W$304),IF(RIGHT(W$303,1)&lt;&gt;"",(W$302&amp;"-"&amp;W$303),W$302))))</f>
        <v xml:space="preserve"> </v>
      </c>
    </row>
    <row r="126" spans="1:5" x14ac:dyDescent="0.2">
      <c r="E126" s="20"/>
    </row>
    <row r="127" spans="1:5" x14ac:dyDescent="0.2">
      <c r="A127" t="str">
        <f>IF(OR('20 Sum.'!$G$34&gt;0,'20 Sum.'!$G$15&gt;0,'20 Sum.'!$G$19&gt;0,'20 Sum.'!$G$21&gt;0,'20 E'!$E$38&gt;0),SUBSTITUTE(PROPER(SUBSTITUTE('20 R'!A$3,"'","XYXYX")),"xyxyx","'")," ")</f>
        <v xml:space="preserve"> </v>
      </c>
      <c r="E127" s="21"/>
    </row>
    <row r="128" spans="1:5" x14ac:dyDescent="0.2">
      <c r="B128" t="str">
        <f>IF(A127=" "," ","Summary")</f>
        <v xml:space="preserve"> </v>
      </c>
      <c r="E128" s="21" t="str">
        <f>IF(A127=" "," ",RIGHT('20 Sum.'!F$58,((LEN('20 Sum.'!F$58)-FIND(" ",'20 Sum.'!F$58)))))</f>
        <v xml:space="preserve"> </v>
      </c>
    </row>
    <row r="129" spans="1:5" x14ac:dyDescent="0.2">
      <c r="B129" t="str">
        <f>IF(A127=" "," ","Estimated Revenues")</f>
        <v xml:space="preserve"> </v>
      </c>
      <c r="E129" s="21" t="str">
        <f>IF(A127=" "," ",(RIGHT('20 R'!G$58,((LEN('20 R'!G$58)-FIND(" ",'20 R'!G$58))))&amp;"-"&amp;(RIGHT('20 R'!G$108,((LEN('20 R'!G$108)-FIND(" ",'20 R'!G$108)))))))</f>
        <v xml:space="preserve"> </v>
      </c>
    </row>
    <row r="130" spans="1:5" x14ac:dyDescent="0.2">
      <c r="B130" t="str">
        <f>IF(A127=" "," ","Estimated Expenditures")</f>
        <v xml:space="preserve"> </v>
      </c>
      <c r="E130" s="21" t="str">
        <f>IF(A127=" "," ",IF(RIGHT(X$305,1)&lt;&gt;"",(X$302&amp;"-"&amp;X$305),IF(RIGHT(X$304,1)&lt;&gt;"",(X$302&amp;"-"&amp;X$304),IF(RIGHT(X$303,1)&lt;&gt;"",(X$302&amp;"-"&amp;X$303),X$302))))</f>
        <v xml:space="preserve"> </v>
      </c>
    </row>
    <row r="131" spans="1:5" x14ac:dyDescent="0.2">
      <c r="E131" s="20"/>
    </row>
    <row r="132" spans="1:5" x14ac:dyDescent="0.2">
      <c r="A132" t="str">
        <f>IF(OR('21 Sum.'!$G$34&gt;0,'21 Sum.'!$G$15&gt;0,'21 Sum.'!$G$19&gt;0,'21 Sum.'!$G$21&gt;0,'21 E'!$E$38&gt;0),SUBSTITUTE(PROPER(SUBSTITUTE('21 R'!A$3,"'","XYXYX")),"xyxyx","'")," ")</f>
        <v xml:space="preserve"> </v>
      </c>
      <c r="E132" s="21"/>
    </row>
    <row r="133" spans="1:5" x14ac:dyDescent="0.2">
      <c r="B133" t="str">
        <f>IF(A132=" "," ","Summary")</f>
        <v xml:space="preserve"> </v>
      </c>
      <c r="E133" s="21" t="str">
        <f>IF(A132=" "," ",RIGHT('21 Sum.'!F$58,((LEN('21 Sum.'!F$58)-FIND(" ",'21 Sum.'!F$58)))))</f>
        <v xml:space="preserve"> </v>
      </c>
    </row>
    <row r="134" spans="1:5" x14ac:dyDescent="0.2">
      <c r="B134" t="str">
        <f>IF(A132=" "," ","Estimated Revenues")</f>
        <v xml:space="preserve"> </v>
      </c>
      <c r="E134" s="21" t="str">
        <f>IF(A132=" "," ",(RIGHT('21 R'!G$58,((LEN('21 R'!G$58)-FIND(" ",'21 R'!G$58))))&amp;"-"&amp;(RIGHT('21 R'!G$108,((LEN('21 R'!G$108)-FIND(" ",'21 R'!G$108)))))))</f>
        <v xml:space="preserve"> </v>
      </c>
    </row>
    <row r="135" spans="1:5" x14ac:dyDescent="0.2">
      <c r="B135" t="str">
        <f>IF(A132=" "," ","Estimated Expenditures")</f>
        <v xml:space="preserve"> </v>
      </c>
      <c r="E135" s="21" t="str">
        <f>IF(A132=" "," ",IF(RIGHT(Y$305,1)&lt;&gt;"",(Y$302&amp;"-"&amp;Y$305),IF(RIGHT(Y$304,1)&lt;&gt;"",(Y$302&amp;"-"&amp;Y$304),IF(RIGHT(Y$303,1)&lt;&gt;"",(Y$302&amp;"-"&amp;Y$303),Y$302))))</f>
        <v xml:space="preserve"> </v>
      </c>
    </row>
    <row r="136" spans="1:5" x14ac:dyDescent="0.2">
      <c r="E136" s="20"/>
    </row>
    <row r="137" spans="1:5" x14ac:dyDescent="0.2">
      <c r="A137" t="str">
        <f>IF(OR('22 Sum.'!$G$34&gt;0,'22 Sum.'!$G$15&gt;0,'22 Sum.'!$G$19&gt;0,'22 Sum.'!$G$21&gt;0,'22 E'!$E$38&gt;0),SUBSTITUTE(PROPER(SUBSTITUTE('22 R'!A$3,"'","XYXYX")),"xyxyx","'")," ")</f>
        <v xml:space="preserve"> </v>
      </c>
      <c r="E137" s="21"/>
    </row>
    <row r="138" spans="1:5" x14ac:dyDescent="0.2">
      <c r="B138" t="str">
        <f>IF(A137=" "," ","Summary")</f>
        <v xml:space="preserve"> </v>
      </c>
      <c r="E138" s="21" t="str">
        <f>IF(A137=" "," ",RIGHT('22 Sum.'!F$58,((LEN('22 Sum.'!F$58)-FIND(" ",'22 Sum.'!F$58)))))</f>
        <v xml:space="preserve"> </v>
      </c>
    </row>
    <row r="139" spans="1:5" x14ac:dyDescent="0.2">
      <c r="B139" t="str">
        <f>IF(A137=" "," ","Estimated Revenues")</f>
        <v xml:space="preserve"> </v>
      </c>
      <c r="E139" s="21" t="str">
        <f>IF(A137=" "," ",(RIGHT('22 R'!G$58,((LEN('22 R'!G$58)-FIND(" ",'22 R'!G$58))))&amp;"-"&amp;(RIGHT('22 R'!G$108,((LEN('22 R'!G$108)-FIND(" ",'22 R'!G$108)))))))</f>
        <v xml:space="preserve"> </v>
      </c>
    </row>
    <row r="140" spans="1:5" x14ac:dyDescent="0.2">
      <c r="B140" t="str">
        <f>IF(A137=" "," ","Estimated Expenditures")</f>
        <v xml:space="preserve"> </v>
      </c>
      <c r="E140" s="21" t="str">
        <f>IF(A137=" "," ",IF(RIGHT(Z$305,1)&lt;&gt;"",(Z$302&amp;"-"&amp;Z$305),IF(RIGHT(Z$304,1)&lt;&gt;"",(Z$302&amp;"-"&amp;Z$304),IF(RIGHT(Z$303,1)&lt;&gt;"",(Z$302&amp;"-"&amp;Z$303),Z$302))))</f>
        <v xml:space="preserve"> </v>
      </c>
    </row>
    <row r="141" spans="1:5" x14ac:dyDescent="0.2">
      <c r="E141" s="20"/>
    </row>
    <row r="142" spans="1:5" x14ac:dyDescent="0.2">
      <c r="A142" t="str">
        <f>IF(OR('23 Sum.'!$G$34&gt;0,'23 Sum.'!$G$15&gt;0,'23 Sum.'!$G$19&gt;0,'23 Sum.'!$G$21&gt;0,'23 E'!$E$38&gt;0),SUBSTITUTE(PROPER(SUBSTITUTE('23 R'!A$3,"'","XYXYX")),"xyxyx","'")," ")</f>
        <v xml:space="preserve"> </v>
      </c>
      <c r="E142" s="21"/>
    </row>
    <row r="143" spans="1:5" x14ac:dyDescent="0.2">
      <c r="B143" t="str">
        <f>IF(A142=" "," ","Summary")</f>
        <v xml:space="preserve"> </v>
      </c>
      <c r="E143" s="21" t="str">
        <f>IF(A142=" "," ",RIGHT('23 Sum.'!F$58,((LEN('23 Sum.'!F$58)-FIND(" ",'23 Sum.'!F$58)))))</f>
        <v xml:space="preserve"> </v>
      </c>
    </row>
    <row r="144" spans="1:5" x14ac:dyDescent="0.2">
      <c r="B144" t="str">
        <f>IF(A142=" "," ","Estimated Revenues")</f>
        <v xml:space="preserve"> </v>
      </c>
      <c r="E144" s="21" t="str">
        <f>IF(A142=" "," ",(RIGHT('23 R'!G$58,((LEN('23 R'!G$58)-FIND(" ",'23 R'!G$58))))&amp;"-"&amp;(RIGHT('23 R'!G$108,((LEN('23 R'!G$108)-FIND(" ",'23 R'!G$108)))))))</f>
        <v xml:space="preserve"> </v>
      </c>
    </row>
    <row r="145" spans="1:5" x14ac:dyDescent="0.2">
      <c r="B145" t="str">
        <f>IF(A142=" "," ","Estimated Expenditures")</f>
        <v xml:space="preserve"> </v>
      </c>
      <c r="E145" s="21" t="str">
        <f>IF(A142=" "," ",IF(RIGHT(AA$305,1)&lt;&gt;"",(AA$302&amp;"-"&amp;AA$305),IF(RIGHT(AA$304,1)&lt;&gt;"",(AA$302&amp;"-"&amp;AA$304),IF(RIGHT(AA$303,1)&lt;&gt;"",(AA$302&amp;"-"&amp;AA$303),AA$302))))</f>
        <v xml:space="preserve"> </v>
      </c>
    </row>
    <row r="146" spans="1:5" x14ac:dyDescent="0.2">
      <c r="E146" s="20"/>
    </row>
    <row r="147" spans="1:5" x14ac:dyDescent="0.2">
      <c r="A147" t="str">
        <f>IF(OR('24 Sum.'!$G$34&gt;0,'24 Sum.'!$G$15&gt;0,'24 Sum.'!$G$19&gt;0,'24 Sum.'!$G$21&gt;0,'24 E'!$E$38&gt;0),SUBSTITUTE(PROPER(SUBSTITUTE('24 R'!A$3,"'","XYXYX")),"xyxyx","'")," ")</f>
        <v xml:space="preserve"> </v>
      </c>
      <c r="E147" s="21"/>
    </row>
    <row r="148" spans="1:5" x14ac:dyDescent="0.2">
      <c r="B148" t="str">
        <f>IF(A147=" "," ","Summary")</f>
        <v xml:space="preserve"> </v>
      </c>
      <c r="E148" s="21" t="str">
        <f>IF(A147=" "," ",RIGHT('24 Sum.'!F$58,((LEN('24 Sum.'!F$58)-FIND(" ",'24 Sum.'!F$58)))))</f>
        <v xml:space="preserve"> </v>
      </c>
    </row>
    <row r="149" spans="1:5" x14ac:dyDescent="0.2">
      <c r="B149" t="str">
        <f>IF(A147=" "," ","Estimated Revenues")</f>
        <v xml:space="preserve"> </v>
      </c>
      <c r="E149" s="21" t="str">
        <f>IF(A147=" "," ",(RIGHT('24 R'!G$58,((LEN('24 R'!G$58)-FIND(" ",'24 R'!G$58))))&amp;"-"&amp;(RIGHT('24 R'!G$108,((LEN('24 R'!G$108)-FIND(" ",'24 R'!G$108)))))))</f>
        <v xml:space="preserve"> </v>
      </c>
    </row>
    <row r="150" spans="1:5" x14ac:dyDescent="0.2">
      <c r="B150" t="str">
        <f>IF(A147=" "," ","Estimated Expenditures")</f>
        <v xml:space="preserve"> </v>
      </c>
      <c r="E150" s="21" t="str">
        <f>IF(A147=" "," ",IF(RIGHT(AB$305,1)&lt;&gt;"",(AB$302&amp;"-"&amp;AB$305),IF(RIGHT(AB$304,1)&lt;&gt;"",(AB$302&amp;"-"&amp;AB$304),IF(RIGHT(AB$303,1)&lt;&gt;"",(AB$302&amp;"-"&amp;AB$303),AB$302))))</f>
        <v xml:space="preserve"> </v>
      </c>
    </row>
    <row r="151" spans="1:5" x14ac:dyDescent="0.2">
      <c r="E151" s="20"/>
    </row>
    <row r="152" spans="1:5" x14ac:dyDescent="0.2">
      <c r="A152" t="str">
        <f>IF(OR('25 Sum.'!$G$34&gt;0,'25 Sum.'!$G$15&gt;0,'25 Sum.'!$G$19&gt;0,'25 Sum.'!$G$21&gt;0,'25 E'!$E$38&gt;0),SUBSTITUTE(PROPER(SUBSTITUTE('25 R'!A$3,"'","XYXYX")),"xyxyx","'")," ")</f>
        <v xml:space="preserve"> </v>
      </c>
      <c r="E152" s="21"/>
    </row>
    <row r="153" spans="1:5" x14ac:dyDescent="0.2">
      <c r="B153" t="str">
        <f>IF(A152=" "," ","Summary")</f>
        <v xml:space="preserve"> </v>
      </c>
      <c r="E153" s="21" t="str">
        <f>IF(A152=" "," ",RIGHT('25 Sum.'!F$58,((LEN('25 Sum.'!F$58)-FIND(" ",'25 Sum.'!F$58)))))</f>
        <v xml:space="preserve"> </v>
      </c>
    </row>
    <row r="154" spans="1:5" x14ac:dyDescent="0.2">
      <c r="B154" t="str">
        <f>IF(A152=" "," ","Estimated Revenues")</f>
        <v xml:space="preserve"> </v>
      </c>
      <c r="E154" s="21" t="str">
        <f>IF(A152=" "," ",(RIGHT('25 R'!G$58,((LEN('25 R'!G$58)-FIND(" ",'25 R'!G$58))))&amp;"-"&amp;(RIGHT('25 R'!G$108,((LEN('25 R'!G$108)-FIND(" ",'25 R'!G$108)))))))</f>
        <v xml:space="preserve"> </v>
      </c>
    </row>
    <row r="155" spans="1:5" x14ac:dyDescent="0.2">
      <c r="B155" t="str">
        <f>IF(A152=" "," ","Estimated Expenditures")</f>
        <v xml:space="preserve"> </v>
      </c>
      <c r="E155" s="21" t="str">
        <f>IF(A152=" "," ",IF(RIGHT(AC$305,1)&lt;&gt;"",(AC$302&amp;"-"&amp;AC$305),IF(RIGHT(AC$304,1)&lt;&gt;"",(AC$302&amp;"-"&amp;AC$304),IF(RIGHT(AC$303,1)&lt;&gt;"",(AC$302&amp;"-"&amp;AC$303),AC$302))))</f>
        <v xml:space="preserve"> </v>
      </c>
    </row>
    <row r="156" spans="1:5" x14ac:dyDescent="0.2">
      <c r="E156" s="20"/>
    </row>
    <row r="157" spans="1:5" x14ac:dyDescent="0.2">
      <c r="A157" t="str">
        <f>IF(OR('26 Sum.'!$G$34&gt;0,'26 Sum.'!$G$15&gt;0,'26 Sum.'!$G$19&gt;0,'26 Sum.'!$G$21&gt;0,'26 E'!$E$38&gt;0),SUBSTITUTE(PROPER(SUBSTITUTE('26 R'!A$3,"'","XYXYX")),"xyxyx","'")," ")</f>
        <v xml:space="preserve"> </v>
      </c>
      <c r="E157" s="21"/>
    </row>
    <row r="158" spans="1:5" x14ac:dyDescent="0.2">
      <c r="B158" t="str">
        <f>IF(A157=" "," ","Summary")</f>
        <v xml:space="preserve"> </v>
      </c>
      <c r="E158" s="21" t="str">
        <f>IF(A157=" "," ",RIGHT('26 Sum.'!F$58,((LEN('26 Sum.'!F$58)-FIND(" ",'26 Sum.'!F$58)))))</f>
        <v xml:space="preserve"> </v>
      </c>
    </row>
    <row r="159" spans="1:5" x14ac:dyDescent="0.2">
      <c r="B159" t="str">
        <f>IF(A157=" "," ","Estimated Revenues")</f>
        <v xml:space="preserve"> </v>
      </c>
      <c r="E159" s="21" t="str">
        <f>IF(A157=" "," ",(RIGHT('26 R'!G$58,((LEN('26 R'!G$58)-FIND(" ",'26 R'!G$58))))&amp;"-"&amp;(RIGHT('26 R'!G$108,((LEN('26 R'!G$108)-FIND(" ",'26 R'!G$108)))))))</f>
        <v xml:space="preserve"> </v>
      </c>
    </row>
    <row r="160" spans="1:5" x14ac:dyDescent="0.2">
      <c r="B160" t="str">
        <f>IF(A157=" "," ","Estimated Expenditures")</f>
        <v xml:space="preserve"> </v>
      </c>
      <c r="E160" s="21" t="str">
        <f>IF(A157=" "," ",IF(RIGHT(AD$305,1)&lt;&gt;"",(AD$302&amp;"-"&amp;AD$305),IF(RIGHT(AD$304,1)&lt;&gt;"",(AD$302&amp;"-"&amp;AD$304),IF(RIGHT(AD$303,1)&lt;&gt;"",(AD$302&amp;"-"&amp;AD$303),AD$302))))</f>
        <v xml:space="preserve"> </v>
      </c>
    </row>
    <row r="161" spans="1:5" x14ac:dyDescent="0.2">
      <c r="E161" s="20"/>
    </row>
    <row r="162" spans="1:5" x14ac:dyDescent="0.2">
      <c r="E162" s="20"/>
    </row>
    <row r="163" spans="1:5" x14ac:dyDescent="0.2">
      <c r="E163" s="16"/>
    </row>
    <row r="164" spans="1:5" x14ac:dyDescent="0.2">
      <c r="C164" t="s">
        <v>102</v>
      </c>
      <c r="E164" s="21"/>
    </row>
    <row r="165" spans="1:5" x14ac:dyDescent="0.2">
      <c r="E165" s="21"/>
    </row>
    <row r="166" spans="1:5" x14ac:dyDescent="0.2">
      <c r="A166" t="str">
        <f>IF(OR('27 Sum.'!$G$34&gt;0,'27 Sum.'!$G$15&gt;0,'27 Sum.'!$G$19&gt;0,'27 Sum.'!$G$21&gt;0,'27 E'!$E$38&gt;0),SUBSTITUTE(PROPER(SUBSTITUTE('27 R'!A$3,"'","XYXYX")),"xyxyx","'")," ")</f>
        <v xml:space="preserve"> </v>
      </c>
      <c r="E166" s="20"/>
    </row>
    <row r="167" spans="1:5" x14ac:dyDescent="0.2">
      <c r="B167" t="str">
        <f>IF(A166=" "," ","Summary")</f>
        <v xml:space="preserve"> </v>
      </c>
      <c r="E167" s="21" t="str">
        <f>IF(A166=" "," ",RIGHT('27 Sum.'!F$58,((LEN('27 Sum.'!F$58)-FIND(" ",'27 Sum.'!F$58)))))</f>
        <v xml:space="preserve"> </v>
      </c>
    </row>
    <row r="168" spans="1:5" x14ac:dyDescent="0.2">
      <c r="B168" t="str">
        <f>IF(A166=" "," ","Estimated Revenues")</f>
        <v xml:space="preserve"> </v>
      </c>
      <c r="E168" s="21" t="str">
        <f>IF(A166=" "," ",(RIGHT('27 R'!G$58,((LEN('27 R'!G$58)-FIND(" ",'27 R'!G$58))))&amp;"-"&amp;(RIGHT('27 R'!G$108,((LEN('27 R'!G$108)-FIND(" ",'27 R'!G$108)))))))</f>
        <v xml:space="preserve"> </v>
      </c>
    </row>
    <row r="169" spans="1:5" x14ac:dyDescent="0.2">
      <c r="B169" t="str">
        <f>IF(A166=" "," ","Estimated Expenditures")</f>
        <v xml:space="preserve"> </v>
      </c>
      <c r="E169" s="21" t="str">
        <f>IF(A166=" "," ",IF(RIGHT(AE$305,1)&lt;&gt;"",(AE$302&amp;"-"&amp;AE$305),IF(RIGHT(AE$304,1)&lt;&gt;"",(AE$302&amp;"-"&amp;AE$304),IF(RIGHT(AE$303,1)&lt;&gt;"",(AE$302&amp;"-"&amp;AE$303),AE$302))))</f>
        <v xml:space="preserve"> </v>
      </c>
    </row>
    <row r="170" spans="1:5" x14ac:dyDescent="0.2">
      <c r="E170" s="20"/>
    </row>
    <row r="171" spans="1:5" x14ac:dyDescent="0.2">
      <c r="A171" t="str">
        <f>IF(OR('28 Sum.'!$G$34&gt;0,'28 Sum.'!$G$15&gt;0,'28 Sum.'!$G$19&gt;0,'28 Sum.'!$G$21&gt;0,'28 E'!$E$38&gt;0),SUBSTITUTE(PROPER(SUBSTITUTE('28 R'!A$3,"'","XYXYX")),"xyxyx","'")," ")</f>
        <v xml:space="preserve"> </v>
      </c>
      <c r="E171" s="21"/>
    </row>
    <row r="172" spans="1:5" x14ac:dyDescent="0.2">
      <c r="B172" t="str">
        <f>IF(A171=" "," ","Summary")</f>
        <v xml:space="preserve"> </v>
      </c>
      <c r="E172" s="21" t="str">
        <f>IF(A171=" "," ",RIGHT('28 Sum.'!F$58,((LEN('28 Sum.'!F$58)-FIND(" ",'28 Sum.'!F$58)))))</f>
        <v xml:space="preserve"> </v>
      </c>
    </row>
    <row r="173" spans="1:5" x14ac:dyDescent="0.2">
      <c r="B173" t="str">
        <f>IF(A171=" "," ","Estimated Revenues")</f>
        <v xml:space="preserve"> </v>
      </c>
      <c r="E173" s="21" t="str">
        <f>IF(A171=" "," ",(RIGHT('28 R'!G$58,((LEN('28 R'!G$58)-FIND(" ",'28 R'!G$58))))&amp;"-"&amp;(RIGHT('28 R'!G$108,((LEN('28 R'!G$108)-FIND(" ",'28 R'!G$108)))))))</f>
        <v xml:space="preserve"> </v>
      </c>
    </row>
    <row r="174" spans="1:5" x14ac:dyDescent="0.2">
      <c r="B174" t="str">
        <f>IF(A171=" "," ","Estimated Expenditures")</f>
        <v xml:space="preserve"> </v>
      </c>
      <c r="E174" s="21" t="str">
        <f>IF(A171=" "," ",IF(RIGHT(AF$305,1)&lt;&gt;"",(AF$302&amp;"-"&amp;AF$305),IF(RIGHT(AF$304,1)&lt;&gt;"",(AF$302&amp;"-"&amp;AF$304),IF(RIGHT(AF$303,1)&lt;&gt;"",(AF$302&amp;"-"&amp;AF$303),AF$302))))</f>
        <v xml:space="preserve"> </v>
      </c>
    </row>
    <row r="176" spans="1:5" x14ac:dyDescent="0.2">
      <c r="A176" t="str">
        <f>IF(OR('29 Sum.'!$G$34&gt;0,'29 Sum.'!$G$15&gt;0,'29 Sum.'!$G$19&gt;0,'29 Sum.'!$G$21&gt;0,'29 E'!$E$38&gt;0),SUBSTITUTE(PROPER(SUBSTITUTE('29 R'!A$3,"'","XYXYX")),"xyxyx","'")," ")</f>
        <v xml:space="preserve"> </v>
      </c>
      <c r="E176" s="21"/>
    </row>
    <row r="177" spans="1:5" x14ac:dyDescent="0.2">
      <c r="B177" t="str">
        <f>IF(A176=" "," ","Summary")</f>
        <v xml:space="preserve"> </v>
      </c>
      <c r="E177" s="21" t="str">
        <f>IF(A176=" "," ",RIGHT('29 Sum.'!F$58,((LEN('29 Sum.'!F$58)-FIND(" ",'29 Sum.'!F$58)))))</f>
        <v xml:space="preserve"> </v>
      </c>
    </row>
    <row r="178" spans="1:5" x14ac:dyDescent="0.2">
      <c r="B178" t="str">
        <f>IF(A176=" "," ","Estimated Revenues")</f>
        <v xml:space="preserve"> </v>
      </c>
      <c r="E178" s="21" t="str">
        <f>IF(A176=" "," ",(RIGHT('29 R'!G$58,((LEN('29 R'!G$58)-FIND(" ",'29 R'!G$58))))&amp;"-"&amp;(RIGHT('29 R'!G$108,((LEN('29 R'!G$108)-FIND(" ",'29 R'!G$108)))))))</f>
        <v xml:space="preserve"> </v>
      </c>
    </row>
    <row r="179" spans="1:5" x14ac:dyDescent="0.2">
      <c r="B179" t="str">
        <f>IF(A176=" "," ","Estimated Expenditures")</f>
        <v xml:space="preserve"> </v>
      </c>
      <c r="E179" s="21" t="str">
        <f>IF(A176=" "," ",IF(RIGHT(AG$305,1)&lt;&gt;"",(AG$302&amp;"-"&amp;AG$305),IF(RIGHT(AG$304,1)&lt;&gt;"",(AG$302&amp;"-"&amp;AG$304),IF(RIGHT(AG$303,1)&lt;&gt;"",(AG$302&amp;"-"&amp;AG$303),AG$302))))</f>
        <v xml:space="preserve"> </v>
      </c>
    </row>
    <row r="180" spans="1:5" x14ac:dyDescent="0.2">
      <c r="E180" s="20"/>
    </row>
    <row r="181" spans="1:5" x14ac:dyDescent="0.2">
      <c r="A181" t="str">
        <f>IF(OR('30 Sum.'!$G$34&gt;0,'30 Sum.'!$G$15&gt;0,'30 Sum.'!$G$19&gt;0,'30 Sum.'!$G$21&gt;0,'30 E'!$E$38&gt;0),SUBSTITUTE(PROPER(SUBSTITUTE('30 R'!A$3,"'","XYXYX")),"xyxyx","'")," ")</f>
        <v xml:space="preserve"> </v>
      </c>
    </row>
    <row r="182" spans="1:5" x14ac:dyDescent="0.2">
      <c r="B182" t="str">
        <f>IF(A181=" "," ","Summary")</f>
        <v xml:space="preserve"> </v>
      </c>
      <c r="E182" s="21" t="str">
        <f>IF(A181=" "," ",RIGHT('30 Sum.'!F$58,((LEN('30 Sum.'!F$58)-FIND(" ",'30 Sum.'!F$58)))))</f>
        <v xml:space="preserve"> </v>
      </c>
    </row>
    <row r="183" spans="1:5" x14ac:dyDescent="0.2">
      <c r="B183" t="str">
        <f>IF(A181=" "," ","Estimated Revenues")</f>
        <v xml:space="preserve"> </v>
      </c>
      <c r="E183" s="21" t="str">
        <f>IF(A181=" "," ",(RIGHT('30 R'!G$58,((LEN('30 R'!G$58)-FIND(" ",'30 R'!G$58))))&amp;"-"&amp;(RIGHT('30 R'!G$108,((LEN('30 R'!G$108)-FIND(" ",'30 R'!G$108)))))))</f>
        <v xml:space="preserve"> </v>
      </c>
    </row>
    <row r="184" spans="1:5" x14ac:dyDescent="0.2">
      <c r="B184" t="str">
        <f>IF(A181=" "," ","Estimated Expenditures")</f>
        <v xml:space="preserve"> </v>
      </c>
      <c r="E184" s="21" t="str">
        <f>IF(A181=" "," ",IF(RIGHT(AH$305,1)&lt;&gt;"",(AH$302&amp;"-"&amp;AH$305),IF(RIGHT(AH$304,1)&lt;&gt;"",(AH$302&amp;"-"&amp;AH$304),IF(RIGHT(AH$303,1)&lt;&gt;"",(AH$302&amp;"-"&amp;AH$303),AH$302))))</f>
        <v xml:space="preserve"> </v>
      </c>
    </row>
    <row r="185" spans="1:5" x14ac:dyDescent="0.2">
      <c r="E185" s="20"/>
    </row>
    <row r="186" spans="1:5" x14ac:dyDescent="0.2">
      <c r="A186" t="str">
        <f>IF(OR('31 Sum.'!$G$34&gt;0,'31 Sum.'!$G$15&gt;0,'31 Sum.'!$G$19&gt;0,'31 Sum.'!$G$21&gt;0,'31 E'!$E$38&gt;0),SUBSTITUTE(PROPER(SUBSTITUTE('31 R'!A$3,"'","XYXYX")),"xyxyx","'")," ")</f>
        <v xml:space="preserve"> </v>
      </c>
      <c r="E186" s="21"/>
    </row>
    <row r="187" spans="1:5" x14ac:dyDescent="0.2">
      <c r="B187" t="str">
        <f>IF(A186=" "," ","Summary")</f>
        <v xml:space="preserve"> </v>
      </c>
      <c r="E187" s="21" t="str">
        <f>IF(A186=" "," ",RIGHT('31 Sum.'!F$58,((LEN('31 Sum.'!F$58)-FIND(" ",'31 Sum.'!F$58)))))</f>
        <v xml:space="preserve"> </v>
      </c>
    </row>
    <row r="188" spans="1:5" x14ac:dyDescent="0.2">
      <c r="B188" t="str">
        <f>IF(A186=" "," ","Estimated Revenues")</f>
        <v xml:space="preserve"> </v>
      </c>
      <c r="E188" s="21" t="str">
        <f>IF(A186=" "," ",(RIGHT('31 R'!G$58,((LEN('31 R'!G$58)-FIND(" ",'31 R'!G$58))))&amp;"-"&amp;(RIGHT('31 R'!G$108,((LEN('31 R'!G$108)-FIND(" ",'31 R'!G$108)))))))</f>
        <v xml:space="preserve"> </v>
      </c>
    </row>
    <row r="189" spans="1:5" x14ac:dyDescent="0.2">
      <c r="B189" t="str">
        <f>IF(A186=" "," ","Estimated Expenditures")</f>
        <v xml:space="preserve"> </v>
      </c>
      <c r="E189" s="21" t="str">
        <f>IF(A186=" "," ",IF(RIGHT(AI$305,1)&lt;&gt;"",(AI$302&amp;"-"&amp;AI$305),IF(RIGHT(AI$304,1)&lt;&gt;"",(AI$302&amp;"-"&amp;AI$304),IF(RIGHT(AI$303,1)&lt;&gt;"",(AI$302&amp;"-"&amp;AI$303),AI$302))))</f>
        <v xml:space="preserve"> </v>
      </c>
    </row>
    <row r="190" spans="1:5" x14ac:dyDescent="0.2">
      <c r="E190" s="20"/>
    </row>
    <row r="191" spans="1:5" x14ac:dyDescent="0.2">
      <c r="A191" t="str">
        <f>IF(OR('32 Sum.'!$G$34&gt;0,'32 Sum.'!$G$15&gt;0,'32 Sum.'!$G$19&gt;0,'32 Sum.'!$G$21&gt;0,'32 E'!$E$38&gt;0),SUBSTITUTE(PROPER(SUBSTITUTE('32 R'!A$3,"'","XYXYX")),"xyxyx","'")," ")</f>
        <v xml:space="preserve"> </v>
      </c>
      <c r="E191" s="21"/>
    </row>
    <row r="192" spans="1:5" x14ac:dyDescent="0.2">
      <c r="B192" t="str">
        <f>IF(A191=" "," ","Summary")</f>
        <v xml:space="preserve"> </v>
      </c>
      <c r="E192" s="21" t="str">
        <f>IF(A191=" "," ",RIGHT('32 Sum.'!F$58,((LEN('32 Sum.'!F$58)-FIND(" ",'32 Sum.'!F$58)))))</f>
        <v xml:space="preserve"> </v>
      </c>
    </row>
    <row r="193" spans="1:5" x14ac:dyDescent="0.2">
      <c r="B193" t="str">
        <f>IF(A191=" "," ","Estimated Revenues")</f>
        <v xml:space="preserve"> </v>
      </c>
      <c r="E193" s="21" t="str">
        <f>IF(A191=" "," ",(RIGHT('32 R'!G$58,((LEN('32 R'!G$58)-FIND(" ",'32 R'!G$58))))&amp;"-"&amp;(RIGHT('32 R'!G$108,((LEN('32 R'!G$108)-FIND(" ",'32 R'!G$108)))))))</f>
        <v xml:space="preserve"> </v>
      </c>
    </row>
    <row r="194" spans="1:5" x14ac:dyDescent="0.2">
      <c r="B194" t="str">
        <f>IF(A191=" "," ","Estimated Expenditures")</f>
        <v xml:space="preserve"> </v>
      </c>
      <c r="E194" s="21" t="str">
        <f>IF(A191=" "," ",IF(RIGHT(AJ$305,1)&lt;&gt;"",(AJ$302&amp;"-"&amp;AJ$305),IF(RIGHT(AJ$304,1)&lt;&gt;"",(AJ$302&amp;"-"&amp;AJ$304),IF(RIGHT(AJ$303,1)&lt;&gt;"",(AJ$302&amp;"-"&amp;AJ$303),AJ$302))))</f>
        <v xml:space="preserve"> </v>
      </c>
    </row>
    <row r="195" spans="1:5" x14ac:dyDescent="0.2">
      <c r="E195" s="20"/>
    </row>
    <row r="196" spans="1:5" x14ac:dyDescent="0.2">
      <c r="A196" t="str">
        <f>IF(OR('33 Sum.'!$G$34&gt;0,'33 Sum.'!$G$15&gt;0,'33 Sum.'!$G$19&gt;0,'33 Sum.'!$G$21&gt;0,'33 E'!$E$38&gt;0),SUBSTITUTE(PROPER(SUBSTITUTE('33 R'!A$3,"'","XYXYX")),"xyxyx","'")," ")</f>
        <v xml:space="preserve"> </v>
      </c>
      <c r="E196" s="21"/>
    </row>
    <row r="197" spans="1:5" x14ac:dyDescent="0.2">
      <c r="B197" t="str">
        <f>IF(A196=" "," ","Summary")</f>
        <v xml:space="preserve"> </v>
      </c>
      <c r="E197" s="21" t="str">
        <f>IF(A196=" "," ",RIGHT('33 Sum.'!F$58,((LEN('33 Sum.'!F$58)-FIND(" ",'33 Sum.'!F$58)))))</f>
        <v xml:space="preserve"> </v>
      </c>
    </row>
    <row r="198" spans="1:5" x14ac:dyDescent="0.2">
      <c r="B198" t="str">
        <f>IF(A196=" "," ","Estimated Revenues")</f>
        <v xml:space="preserve"> </v>
      </c>
      <c r="E198" s="21" t="str">
        <f>IF(A196=" "," ",(RIGHT('33 R'!G$58,((LEN('33 R'!G$58)-FIND(" ",'33 R'!G$58))))&amp;"-"&amp;(RIGHT('33 R'!G$108,((LEN('33 R'!G$108)-FIND(" ",'33 R'!G$108)))))))</f>
        <v xml:space="preserve"> </v>
      </c>
    </row>
    <row r="199" spans="1:5" x14ac:dyDescent="0.2">
      <c r="B199" t="str">
        <f>IF(A196=" "," ","Estimated Expenditures")</f>
        <v xml:space="preserve"> </v>
      </c>
      <c r="E199" s="21" t="str">
        <f>IF(A196=" "," ",IF(RIGHT(AK$305,1)&lt;&gt;"",(AK$302&amp;"-"&amp;AK$305),IF(RIGHT(AK$304,1)&lt;&gt;"",(AK$302&amp;"-"&amp;AK$304),IF(RIGHT(AK$303,1)&lt;&gt;"",(AK$302&amp;"-"&amp;AK$303),AK$302))))</f>
        <v xml:space="preserve"> </v>
      </c>
    </row>
    <row r="200" spans="1:5" x14ac:dyDescent="0.2">
      <c r="E200" s="20"/>
    </row>
    <row r="201" spans="1:5" x14ac:dyDescent="0.2">
      <c r="A201" t="str">
        <f>IF(OR('34 Sum.'!$G$34&gt;0,'34 Sum.'!$G$15&gt;0,'34 Sum.'!$G$19&gt;0,'34 Sum.'!$G$21&gt;0,'34 E'!$E$38&gt;0),SUBSTITUTE(PROPER(SUBSTITUTE('34 R'!A$3,"'","XYXYX")),"xyxyx","'")," ")</f>
        <v xml:space="preserve"> </v>
      </c>
      <c r="E201" s="21"/>
    </row>
    <row r="202" spans="1:5" x14ac:dyDescent="0.2">
      <c r="B202" t="str">
        <f>IF(A201=" "," ","Summary")</f>
        <v xml:space="preserve"> </v>
      </c>
      <c r="E202" s="21" t="str">
        <f>IF(A201=" "," ",RIGHT('34 Sum.'!F$58,((LEN('34 Sum.'!F$58)-FIND(" ",'34 Sum.'!F$58)))))</f>
        <v xml:space="preserve"> </v>
      </c>
    </row>
    <row r="203" spans="1:5" x14ac:dyDescent="0.2">
      <c r="B203" t="str">
        <f>IF(A201=" "," ","Estimated Revenues")</f>
        <v xml:space="preserve"> </v>
      </c>
      <c r="E203" s="21" t="str">
        <f>IF(A201=" "," ",(RIGHT('34 R'!G$58,((LEN('34 R'!G$58)-FIND(" ",'34 R'!G$58))))&amp;"-"&amp;(RIGHT('34 R'!G$108,((LEN('34 R'!G$108)-FIND(" ",'34 R'!G$108)))))))</f>
        <v xml:space="preserve"> </v>
      </c>
    </row>
    <row r="204" spans="1:5" x14ac:dyDescent="0.2">
      <c r="B204" t="str">
        <f>IF(A201=" "," ","Estimated Expenditures")</f>
        <v xml:space="preserve"> </v>
      </c>
      <c r="E204" s="21" t="str">
        <f>IF(A201=" "," ",IF(RIGHT(AL$305,1)&lt;&gt;"",(AL$302&amp;"-"&amp;AL$305),IF(RIGHT(AL$304,1)&lt;&gt;"",(AL$302&amp;"-"&amp;AL$304),IF(RIGHT(AL$303,1)&lt;&gt;"",(AL$302&amp;"-"&amp;AL$303),AL$302))))</f>
        <v xml:space="preserve"> </v>
      </c>
    </row>
    <row r="205" spans="1:5" x14ac:dyDescent="0.2">
      <c r="E205" s="21"/>
    </row>
    <row r="206" spans="1:5" x14ac:dyDescent="0.2">
      <c r="A206" t="str">
        <f>IF(OR('35 Sum.'!$G$34&gt;0,'35 Sum.'!$G$15&gt;0,'35 Sum.'!$G$19&gt;0,'35 Sum.'!$G$21&gt;0,'35 E'!$E$38&gt;0),SUBSTITUTE(PROPER(SUBSTITUTE('35 R'!A$3,"'","XYXYX")),"xyxyx","'")," ")</f>
        <v xml:space="preserve"> </v>
      </c>
      <c r="E206" s="21"/>
    </row>
    <row r="207" spans="1:5" x14ac:dyDescent="0.2">
      <c r="B207" t="str">
        <f>IF(A206=" "," ","Summary")</f>
        <v xml:space="preserve"> </v>
      </c>
      <c r="E207" s="21" t="str">
        <f>IF(A206=" "," ",RIGHT('35 Sum.'!F$58,((LEN('35 Sum.'!F$58)-FIND(" ",'35 Sum.'!F$58)))))</f>
        <v xml:space="preserve"> </v>
      </c>
    </row>
    <row r="208" spans="1:5" x14ac:dyDescent="0.2">
      <c r="B208" t="str">
        <f>IF(A206=" "," ","Estimated Revenues")</f>
        <v xml:space="preserve"> </v>
      </c>
      <c r="E208" s="21" t="str">
        <f>IF(A206=" "," ",(RIGHT('35 R'!G$58,((LEN('35 R'!G$58)-FIND(" ",'35 R'!G$58))))&amp;"-"&amp;(RIGHT('35 R'!G$108,((LEN('35 R'!G$108)-FIND(" ",'35 R'!G$108)))))))</f>
        <v xml:space="preserve"> </v>
      </c>
    </row>
    <row r="209" spans="1:5" x14ac:dyDescent="0.2">
      <c r="B209" t="str">
        <f>IF(A206=" "," ","Estimated Expenditures")</f>
        <v xml:space="preserve"> </v>
      </c>
      <c r="E209" s="21" t="str">
        <f>IF(A206=" "," ",IF(RIGHT(AM$305,1)&lt;&gt;"",(AM$302&amp;"-"&amp;AM$305),IF(RIGHT(AM$304,1)&lt;&gt;"",(AM$302&amp;"-"&amp;AM$304),IF(RIGHT(AM$303,1)&lt;&gt;"",(AM$302&amp;"-"&amp;AM$303),AM$302))))</f>
        <v xml:space="preserve"> </v>
      </c>
    </row>
    <row r="210" spans="1:5" x14ac:dyDescent="0.2">
      <c r="E210" s="20"/>
    </row>
    <row r="211" spans="1:5" x14ac:dyDescent="0.2">
      <c r="A211" t="str">
        <f>IF(OR('Other Funds Sum.'!$G$34&gt;0,'Other Funds Sum.'!$G$15&gt;0,'Other Funds Sum.'!$G$19&gt;0,'Other Funds Sum.'!$G$21&gt;0,'Other Funds E'!$E$38&gt;0),SUBSTITUTE(PROPER(SUBSTITUTE('Other Funds R'!A$14,"'","XYXYX")),"xyxyx","'")," ")</f>
        <v xml:space="preserve"> </v>
      </c>
      <c r="E211" s="21"/>
    </row>
    <row r="212" spans="1:5" x14ac:dyDescent="0.2">
      <c r="B212" t="str">
        <f>IF(A211=" "," ","Summary")</f>
        <v xml:space="preserve"> </v>
      </c>
      <c r="E212" s="21" t="str">
        <f>IF(A211=" "," ",RIGHT('Other Funds Sum.'!F$58,((LEN('Other Funds Sum.'!F$58)-FIND(" ",'Other Funds Sum.'!F$58)))))</f>
        <v xml:space="preserve"> </v>
      </c>
    </row>
    <row r="213" spans="1:5" x14ac:dyDescent="0.2">
      <c r="B213" t="str">
        <f>IF(A211=" "," ","Estimated Revenues")</f>
        <v xml:space="preserve"> </v>
      </c>
      <c r="E213" s="21" t="str">
        <f>IF(A211=" "," ",(RIGHT('Other Funds R'!G$69,((LEN('Other Funds R'!G$69)-FIND(" ",'Other Funds R'!G$69))))&amp;"-"&amp;(RIGHT('Other Funds R'!G$119,((LEN('Other Funds R'!G$119)-FIND(" ",'Other Funds R'!G$119)))))))</f>
        <v xml:space="preserve"> </v>
      </c>
    </row>
    <row r="214" spans="1:5" x14ac:dyDescent="0.2">
      <c r="B214" t="str">
        <f>IF(A211=" "," ","Estimated Expenditures")</f>
        <v xml:space="preserve"> </v>
      </c>
      <c r="E214" s="21" t="str">
        <f>IF(A211=" "," ",IF(RIGHT(AN$305,1)&lt;&gt;"",(AN$302&amp;"-"&amp;AN$305),IF(RIGHT(AN$304,1)&lt;&gt;"",(AN$302&amp;"-"&amp;AN$304),IF(RIGHT(AN$303,1)&lt;&gt;"",(AN$302&amp;"-"&amp;AN$303),AN$302))))</f>
        <v xml:space="preserve"> </v>
      </c>
    </row>
    <row r="215" spans="1:5" x14ac:dyDescent="0.2">
      <c r="E215" s="20"/>
    </row>
    <row r="216" spans="1:5" x14ac:dyDescent="0.2">
      <c r="E216" s="20"/>
    </row>
    <row r="217" spans="1:5" x14ac:dyDescent="0.2">
      <c r="C217" t="s">
        <v>103</v>
      </c>
      <c r="E217" s="16"/>
    </row>
    <row r="300" spans="4:40" x14ac:dyDescent="0.2">
      <c r="E300" t="s">
        <v>104</v>
      </c>
      <c r="F300" t="s">
        <v>105</v>
      </c>
      <c r="G300" t="s">
        <v>106</v>
      </c>
      <c r="H300" t="s">
        <v>107</v>
      </c>
      <c r="I300" t="s">
        <v>108</v>
      </c>
      <c r="J300" t="s">
        <v>109</v>
      </c>
      <c r="K300" t="s">
        <v>110</v>
      </c>
      <c r="L300" t="s">
        <v>111</v>
      </c>
      <c r="M300" t="s">
        <v>112</v>
      </c>
      <c r="N300" t="s">
        <v>113</v>
      </c>
      <c r="O300" t="s">
        <v>114</v>
      </c>
      <c r="P300" t="s">
        <v>115</v>
      </c>
      <c r="Q300" t="s">
        <v>116</v>
      </c>
      <c r="R300" t="s">
        <v>117</v>
      </c>
      <c r="S300" t="s">
        <v>118</v>
      </c>
      <c r="T300" t="s">
        <v>119</v>
      </c>
      <c r="U300" t="s">
        <v>120</v>
      </c>
      <c r="V300" t="s">
        <v>121</v>
      </c>
      <c r="W300" t="s">
        <v>122</v>
      </c>
      <c r="X300" t="s">
        <v>123</v>
      </c>
      <c r="Y300" t="s">
        <v>124</v>
      </c>
      <c r="Z300" t="s">
        <v>125</v>
      </c>
      <c r="AA300" t="s">
        <v>126</v>
      </c>
      <c r="AB300" t="s">
        <v>127</v>
      </c>
      <c r="AC300" t="s">
        <v>128</v>
      </c>
      <c r="AD300" t="s">
        <v>129</v>
      </c>
      <c r="AE300" t="s">
        <v>130</v>
      </c>
      <c r="AF300" t="s">
        <v>131</v>
      </c>
      <c r="AG300" t="s">
        <v>132</v>
      </c>
      <c r="AH300" t="s">
        <v>133</v>
      </c>
      <c r="AI300" t="s">
        <v>134</v>
      </c>
      <c r="AJ300" t="s">
        <v>135</v>
      </c>
      <c r="AK300" t="s">
        <v>136</v>
      </c>
      <c r="AL300" t="s">
        <v>137</v>
      </c>
      <c r="AM300" t="s">
        <v>138</v>
      </c>
      <c r="AN300" t="s">
        <v>139</v>
      </c>
    </row>
    <row r="302" spans="4:40" x14ac:dyDescent="0.2">
      <c r="D302" t="s">
        <v>140</v>
      </c>
      <c r="E302" t="str">
        <f>IF(RIGHT('1 E'!$F$58,1)&lt;&gt;" ",IF(ISERROR(RIGHT('1 E'!$F$58,((LEN('1 E'!$F$58)-FIND(" ",'1 E'!$F$58))))),"",(RIGHT('1 E'!$F$58,((LEN('1 E'!$F$58)-FIND(" ",'1 E'!$F$58)))))),"")</f>
        <v/>
      </c>
      <c r="F302" t="str">
        <f>IF(RIGHT('2 E'!$F$58,1)&lt;&gt;" ",IF(ISERROR(RIGHT('2 E'!$F$58,((LEN('2 E'!$F$58)-FIND(" ",'2 E'!$F$58))))),"",(RIGHT('2 E'!$F$58,((LEN('2 E'!$F$58)-FIND(" ",'2 E'!$F$58)))))),"")</f>
        <v/>
      </c>
      <c r="G302" t="str">
        <f>IF(RIGHT('3 E'!$F$58,1)&lt;&gt;" ",IF(ISERROR(RIGHT('3 E'!$F$58,((LEN('3 E'!$F$58)-FIND(" ",'3 E'!$F$58))))),"",(RIGHT('3 E'!$F$58,((LEN('3 E'!$F$58)-FIND(" ",'3 E'!$F$58)))))),"")</f>
        <v/>
      </c>
      <c r="H302" t="str">
        <f>IF(RIGHT('4 E'!$F$58,1)&lt;&gt;" ",IF(ISERROR(RIGHT('4 E'!$F$58,((LEN('4 E'!$F$58)-FIND(" ",'4 E'!$F$58))))),"",(RIGHT('4 E'!$F$58,((LEN('4 E'!$F$58)-FIND(" ",'4 E'!$F$58)))))),"")</f>
        <v/>
      </c>
      <c r="I302" t="str">
        <f>IF(RIGHT('5 E'!$F$58,1)&lt;&gt;" ",IF(ISERROR(RIGHT('5 E'!$F$58,((LEN('5 E'!$F$58)-FIND(" ",'5 E'!$F$58))))),"",(RIGHT('5 E'!$F$58,((LEN('5 E'!$F$58)-FIND(" ",'5 E'!$F$58)))))),"")</f>
        <v/>
      </c>
      <c r="J302" t="str">
        <f>IF(RIGHT('6 E'!$F$58,1)&lt;&gt;" ",IF(ISERROR(RIGHT('6 E'!$F$58,((LEN('6 E'!$F$58)-FIND(" ",'6 E'!$F$58))))),"",(RIGHT('6 E'!$F$58,((LEN('6 E'!$F$58)-FIND(" ",'6 E'!$F$58)))))),"")</f>
        <v/>
      </c>
      <c r="K302" t="str">
        <f>IF(RIGHT('7 E'!$F$58,1)&lt;&gt;" ",IF(ISERROR(RIGHT('7 E'!$F$58,((LEN('7 E'!$F$58)-FIND(" ",'7 E'!$F$58))))),"",(RIGHT('7 E'!$F$58,((LEN('7 E'!$F$58)-FIND(" ",'7 E'!$F$58)))))),"")</f>
        <v/>
      </c>
      <c r="L302" t="str">
        <f>IF(RIGHT('8 E'!$F$58,1)&lt;&gt;" ",IF(ISERROR(RIGHT('8 E'!$F$58,((LEN('8 E'!$F$58)-FIND(" ",'8 E'!$F$58))))),"",(RIGHT('8 E'!$F$58,((LEN('8 E'!$F$58)-FIND(" ",'8 E'!$F$58)))))),"")</f>
        <v/>
      </c>
      <c r="M302" t="str">
        <f>IF(RIGHT('9 E'!$F$58,1)&lt;&gt;" ",IF(ISERROR(RIGHT('9 E'!$F$58,((LEN('9 E'!$F$58)-FIND(" ",'9 E'!$F$58))))),"",(RIGHT('9 E'!$F$58,((LEN('9 E'!$F$58)-FIND(" ",'9 E'!$F$58)))))),"")</f>
        <v/>
      </c>
      <c r="N302" t="str">
        <f>IF(RIGHT('10 E'!$F$58,1)&lt;&gt;" ",IF(ISERROR(RIGHT('10 E'!$F$58,((LEN('10 E'!$F$58)-FIND(" ",'10 E'!$F$58))))),"",(RIGHT('10 E'!$F$58,((LEN('10 E'!$F$58)-FIND(" ",'10 E'!$F$58)))))),"")</f>
        <v/>
      </c>
      <c r="O302" t="str">
        <f>IF(RIGHT('11 E'!$F$58,1)&lt;&gt;" ",IF(ISERROR(RIGHT('11 E'!$F$58,((LEN('11 E'!$F$58)-FIND(" ",'11 E'!$F$58))))),"",(RIGHT('11 E'!$F$58,((LEN('11 E'!$F$58)-FIND(" ",'11 E'!$F$58)))))),"")</f>
        <v/>
      </c>
      <c r="P302" t="str">
        <f>IF(RIGHT('12 E'!$F$58,1)&lt;&gt;" ",IF(ISERROR(RIGHT('12 E'!$F$58,((LEN('12 E'!$F$58)-FIND(" ",'12 E'!$F$58))))),"",(RIGHT('12 E'!$F$58,((LEN('12 E'!$F$58)-FIND(" ",'12 E'!$F$58)))))),"")</f>
        <v/>
      </c>
      <c r="Q302" t="str">
        <f>IF(RIGHT('13 E'!$F$58,1)&lt;&gt;" ",IF(ISERROR(RIGHT('13 E'!$F$58,((LEN('13 E'!$F$58)-FIND(" ",'13 E'!$F$58))))),"",(RIGHT('13 E'!$F$58,((LEN('13 E'!$F$58)-FIND(" ",'13 E'!$F$58)))))),"")</f>
        <v/>
      </c>
      <c r="R302" t="str">
        <f>IF(RIGHT('14 E'!$F$58,1)&lt;&gt;" ",IF(ISERROR(RIGHT('14 E'!$F$58,((LEN('14 E'!$F$58)-FIND(" ",'14 E'!$F$58))))),"",(RIGHT('14 E'!$F$58,((LEN('14 E'!$F$58)-FIND(" ",'14 E'!$F$58)))))),"")</f>
        <v/>
      </c>
      <c r="S302" t="str">
        <f>IF(RIGHT('15 E'!$F$58,1)&lt;&gt;" ",IF(ISERROR(RIGHT('15 E'!$F$58,((LEN('15 E'!$F$58)-FIND(" ",'15 E'!$F$58))))),"",(RIGHT('15 E'!$F$58,((LEN('15 E'!$F$58)-FIND(" ",'15 E'!$F$58)))))),"")</f>
        <v/>
      </c>
      <c r="T302" t="str">
        <f>IF(RIGHT('16 E'!$F$58,1)&lt;&gt;" ",IF(ISERROR(RIGHT('16 E'!$F$58,((LEN('16 E'!$F$58)-FIND(" ",'16 E'!$F$58))))),"",(RIGHT('16 E'!$F$58,((LEN('16 E'!$F$58)-FIND(" ",'16 E'!$F$58)))))),"")</f>
        <v/>
      </c>
      <c r="U302" t="str">
        <f>IF(RIGHT('17 E'!$F$58,1)&lt;&gt;" ",IF(ISERROR(RIGHT('17 E'!$F$58,((LEN('17 E'!$F$58)-FIND(" ",'17 E'!$F$58))))),"",(RIGHT('17 E'!$F$58,((LEN('17 E'!$F$58)-FIND(" ",'17 E'!$F$58)))))),"")</f>
        <v/>
      </c>
      <c r="V302" t="str">
        <f>IF(RIGHT('18 E'!$F$58,1)&lt;&gt;" ",IF(ISERROR(RIGHT('18 E'!$F$58,((LEN('18 E'!$F$58)-FIND(" ",'18 E'!$F$58))))),"",(RIGHT('18 E'!$F$58,((LEN('18 E'!$F$58)-FIND(" ",'18 E'!$F$58)))))),"")</f>
        <v/>
      </c>
      <c r="W302" t="str">
        <f>IF(RIGHT('19 E'!$F$58,1)&lt;&gt;" ",IF(ISERROR(RIGHT('19 E'!$F$58,((LEN('19 E'!$F$58)-FIND(" ",'19 E'!$F$58))))),"",(RIGHT('19 E'!$F$58,((LEN('19 E'!$F$58)-FIND(" ",'19 E'!$F$58)))))),"")</f>
        <v/>
      </c>
      <c r="X302" t="str">
        <f>IF(RIGHT('20 E'!$F$58,1)&lt;&gt;" ",IF(ISERROR(RIGHT('20 E'!$F$58,((LEN('20 E'!$F$58)-FIND(" ",'20 E'!$F$58))))),"",(RIGHT('20 E'!$F$58,((LEN('20 E'!$F$58)-FIND(" ",'20 E'!$F$58)))))),"")</f>
        <v/>
      </c>
      <c r="Y302" t="str">
        <f>IF(RIGHT('21 E'!$F$58,1)&lt;&gt;" ",IF(ISERROR(RIGHT('21 E'!$F$58,((LEN('21 E'!$F$58)-FIND(" ",'21 E'!$F$58))))),"",(RIGHT('21 E'!$F$58,((LEN('21 E'!$F$58)-FIND(" ",'21 E'!$F$58)))))),"")</f>
        <v/>
      </c>
      <c r="Z302" t="str">
        <f>IF(RIGHT('22 E'!$F$58,1)&lt;&gt;" ",IF(ISERROR(RIGHT('22 E'!$F$58,((LEN('22 E'!$F$58)-FIND(" ",'22 E'!$F$58))))),"",(RIGHT('22 E'!$F$58,((LEN('22 E'!$F$58)-FIND(" ",'22 E'!$F$58)))))),"")</f>
        <v/>
      </c>
      <c r="AA302" t="str">
        <f>IF(RIGHT('23 E'!$F$58,1)&lt;&gt;" ",IF(ISERROR(RIGHT('23 E'!$F$58,((LEN('23 E'!$F$58)-FIND(" ",'23 E'!$F$58))))),"",(RIGHT('23 E'!$F$58,((LEN('23 E'!$F$58)-FIND(" ",'23 E'!$F$58)))))),"")</f>
        <v/>
      </c>
      <c r="AB302" t="str">
        <f>IF(RIGHT('24 E'!$F$58,1)&lt;&gt;" ",IF(ISERROR(RIGHT('24 E'!$F$58,((LEN('24 E'!$F$58)-FIND(" ",'24 E'!$F$58))))),"",(RIGHT('24 E'!$F$58,((LEN('24 E'!$F$58)-FIND(" ",'24 E'!$F$58)))))),"")</f>
        <v/>
      </c>
      <c r="AC302" t="str">
        <f>IF(RIGHT('25 E'!$F$58,1)&lt;&gt;" ",IF(ISERROR(RIGHT('25 E'!$F$58,((LEN('25 E'!$F$58)-FIND(" ",'25 E'!$F$58))))),"",(RIGHT('25 E'!$F$58,((LEN('25 E'!$F$58)-FIND(" ",'25 E'!$F$58)))))),"")</f>
        <v/>
      </c>
      <c r="AD302" t="str">
        <f>IF(RIGHT('26 E'!$F$58,1)&lt;&gt;" ",IF(ISERROR(RIGHT('26 E'!$F$58,((LEN('26 E'!$F$58)-FIND(" ",'26 E'!$F$58))))),"",(RIGHT('26 E'!$F$58,((LEN('26 E'!$F$58)-FIND(" ",'26 E'!$F$58)))))),"")</f>
        <v/>
      </c>
      <c r="AE302" t="str">
        <f>IF(RIGHT('27 E'!$F$58,1)&lt;&gt;" ",IF(ISERROR(RIGHT('27 E'!$F$58,((LEN('27 E'!$F$58)-FIND(" ",'27 E'!$F$58))))),"",(RIGHT('27 E'!$F$58,((LEN('27 E'!$F$58)-FIND(" ",'27 E'!$F$58)))))),"")</f>
        <v/>
      </c>
      <c r="AF302" t="str">
        <f>IF(RIGHT('28 E'!$F$58,1)&lt;&gt;" ",IF(ISERROR(RIGHT('28 E'!$F$58,((LEN('28 E'!$F$58)-FIND(" ",'28 E'!$F$58))))),"",(RIGHT('28 E'!$F$58,((LEN('28 E'!$F$58)-FIND(" ",'28 E'!$F$58)))))),"")</f>
        <v/>
      </c>
      <c r="AG302" t="str">
        <f>IF(RIGHT('29 E'!$F$58,1)&lt;&gt;" ",IF(ISERROR(RIGHT('29 E'!$F$58,((LEN('29 E'!$F$58)-FIND(" ",'29 E'!$F$58))))),"",(RIGHT('29 E'!$F$58,((LEN('29 E'!$F$58)-FIND(" ",'29 E'!$F$58)))))),"")</f>
        <v/>
      </c>
      <c r="AH302" t="str">
        <f>IF(RIGHT('30 E'!$F$58,1)&lt;&gt;" ",IF(ISERROR(RIGHT('30 E'!$F$58,((LEN('30 E'!$F$58)-FIND(" ",'30 E'!$F$58))))),"",(RIGHT('30 E'!$F$58,((LEN('30 E'!$F$58)-FIND(" ",'30 E'!$F$58)))))),"")</f>
        <v/>
      </c>
      <c r="AI302" t="str">
        <f>IF(RIGHT('31 E'!$F$58,1)&lt;&gt;" ",IF(ISERROR(RIGHT('31 E'!$F$58,((LEN('31 E'!$F$58)-FIND(" ",'31 E'!$F$58))))),"",(RIGHT('31 E'!$F$58,((LEN('31 E'!$F$58)-FIND(" ",'31 E'!$F$58)))))),"")</f>
        <v/>
      </c>
      <c r="AJ302" t="str">
        <f>IF(RIGHT('32 E'!$F$58,1)&lt;&gt;" ",IF(ISERROR(RIGHT('32 E'!$F$58,((LEN('32 E'!$F$58)-FIND(" ",'32 E'!$F$58))))),"",(RIGHT('32 E'!$F$58,((LEN('32 E'!$F$58)-FIND(" ",'32 E'!$F$58)))))),"")</f>
        <v/>
      </c>
      <c r="AK302" t="str">
        <f>IF(RIGHT('33 E'!$F$58,1)&lt;&gt;" ",IF(ISERROR(RIGHT('33 E'!$F$58,((LEN('33 E'!$F$58)-FIND(" ",'33 E'!$F$58))))),"",(RIGHT('33 E'!$F$58,((LEN('33 E'!$F$58)-FIND(" ",'33 E'!$F$58)))))),"")</f>
        <v/>
      </c>
      <c r="AL302" t="str">
        <f>IF(RIGHT('34 E'!$F$58,1)&lt;&gt;" ",IF(ISERROR(RIGHT('34 E'!$F$58,((LEN('34 E'!$F$58)-FIND(" ",'34 E'!$F$58))))),"",(RIGHT('34 E'!$F$58,((LEN('34 E'!$F$58)-FIND(" ",'34 E'!$F$58)))))),"")</f>
        <v/>
      </c>
      <c r="AM302" t="str">
        <f>IF(RIGHT('35 E'!$F$58,1)&lt;&gt;" ",IF(ISERROR(RIGHT('35 E'!$F$58,((LEN('35 E'!$F$58)-FIND(" ",'35 E'!$F$58))))),"",(RIGHT('35 E'!$F$58,((LEN('35 E'!$F$58)-FIND(" ",'35 E'!$F$58)))))),"")</f>
        <v/>
      </c>
      <c r="AN302" t="str">
        <f>IF(RIGHT('Other Funds E'!$F$58,1)&lt;&gt;" ",IF(ISERROR(RIGHT('Other Funds E'!$F$58,((LEN('Other Funds E'!$F$58)-FIND(" ",'Other Funds E'!$F$58))))),"",(RIGHT('Other Funds E'!$F$58,((LEN('Other Funds E'!$F$58)-FIND(" ",'Other Funds E'!$F$58)))))),"")</f>
        <v/>
      </c>
    </row>
    <row r="303" spans="4:40" x14ac:dyDescent="0.2">
      <c r="D303" t="s">
        <v>141</v>
      </c>
      <c r="E303" t="str">
        <f>IF(RIGHT('1 E'!$F$106,1)&lt;&gt;" ",IF(ISERROR(RIGHT('1 E'!$F$106,((LEN('1 E'!$F$106)-FIND(" ",'1 E'!$F$106))))),"",(RIGHT('1 E'!$F$106,((LEN('1 E'!$F$106)-FIND(" ",'1 E'!$F$106)))))),"")</f>
        <v/>
      </c>
      <c r="F303" t="str">
        <f>IF(RIGHT('2 E'!$F$106,1)&lt;&gt;" ",IF(ISERROR(RIGHT('2 E'!$F$106,((LEN('2 E'!$F$106)-FIND(" ",'2 E'!$F$106))))),"",(RIGHT('2 E'!$F$106,((LEN('2 E'!$F$106)-FIND(" ",'2 E'!$F$106)))))),"")</f>
        <v/>
      </c>
      <c r="G303" t="str">
        <f>IF(RIGHT('3 E'!$F$106,1)&lt;&gt;" ",IF(ISERROR(RIGHT('3 E'!$F$106,((LEN('3 E'!$F$106)-FIND(" ",'3 E'!$F$106))))),"",(RIGHT('3 E'!$F$106,((LEN('3 E'!$F$106)-FIND(" ",'3 E'!$F$106)))))),"")</f>
        <v/>
      </c>
      <c r="H303" t="str">
        <f>IF(RIGHT('4 E'!$F$106,1)&lt;&gt;" ",IF(ISERROR(RIGHT('4 E'!$F$106,((LEN('4 E'!$F$106)-FIND(" ",'4 E'!$F$106))))),"",(RIGHT('4 E'!$F$106,((LEN('4 E'!$F$106)-FIND(" ",'4 E'!$F$106)))))),"")</f>
        <v/>
      </c>
      <c r="I303" t="str">
        <f>IF(RIGHT('5 E'!$F$106,1)&lt;&gt;" ",IF(ISERROR(RIGHT('5 E'!$F$106,((LEN('5 E'!$F$106)-FIND(" ",'5 E'!$F$106))))),"",(RIGHT('5 E'!$F$106,((LEN('5 E'!$F$106)-FIND(" ",'5 E'!$F$106)))))),"")</f>
        <v/>
      </c>
      <c r="J303" t="str">
        <f>IF(RIGHT('6 E'!$F$106,1)&lt;&gt;" ",IF(ISERROR(RIGHT('6 E'!$F$106,((LEN('6 E'!$F$106)-FIND(" ",'6 E'!$F$106))))),"",(RIGHT('6 E'!$F$106,((LEN('6 E'!$F$106)-FIND(" ",'6 E'!$F$106)))))),"")</f>
        <v/>
      </c>
      <c r="K303" t="str">
        <f>IF(RIGHT('7 E'!$F$106,1)&lt;&gt;" ",IF(ISERROR(RIGHT('7 E'!$F$106,((LEN('7 E'!$F$106)-FIND(" ",'7 E'!$F$106))))),"",(RIGHT('7 E'!$F$106,((LEN('7 E'!$F$106)-FIND(" ",'7 E'!$F$106)))))),"")</f>
        <v/>
      </c>
      <c r="L303" t="str">
        <f>IF(RIGHT('8 E'!$F$106,1)&lt;&gt;" ",IF(ISERROR(RIGHT('8 E'!$F$106,((LEN('8 E'!$F$106)-FIND(" ",'8 E'!$F$106))))),"",(RIGHT('8 E'!$F$106,((LEN('8 E'!$F$106)-FIND(" ",'8 E'!$F$106)))))),"")</f>
        <v/>
      </c>
      <c r="M303" t="str">
        <f>IF(RIGHT('9 E'!$F$106,1)&lt;&gt;" ",IF(ISERROR(RIGHT('9 E'!$F$106,((LEN('9 E'!$F$106)-FIND(" ",'9 E'!$F$106))))),"",(RIGHT('9 E'!$F$106,((LEN('9 E'!$F$106)-FIND(" ",'9 E'!$F$106)))))),"")</f>
        <v/>
      </c>
      <c r="N303" t="str">
        <f>IF(RIGHT('10 E'!$F$106,1)&lt;&gt;" ",IF(ISERROR(RIGHT('10 E'!$F$106,((LEN('10 E'!$F$106)-FIND(" ",'10 E'!$F$106))))),"",(RIGHT('10 E'!$F$106,((LEN('10 E'!$F$106)-FIND(" ",'10 E'!$F$106)))))),"")</f>
        <v/>
      </c>
      <c r="O303" t="str">
        <f>IF(RIGHT('11 E'!$F$106,1)&lt;&gt;" ",IF(ISERROR(RIGHT('11 E'!$F$106,((LEN('11 E'!$F$106)-FIND(" ",'11 E'!$F$106))))),"",(RIGHT('11 E'!$F$106,((LEN('11 E'!$F$106)-FIND(" ",'11 E'!$F$106)))))),"")</f>
        <v/>
      </c>
      <c r="P303" t="str">
        <f>IF(RIGHT('12 E'!$F$106,1)&lt;&gt;" ",IF(ISERROR(RIGHT('12 E'!$F$106,((LEN('12 E'!$F$106)-FIND(" ",'12 E'!$F$106))))),"",(RIGHT('12 E'!$F$106,((LEN('12 E'!$F$106)-FIND(" ",'12 E'!$F$106)))))),"")</f>
        <v/>
      </c>
      <c r="Q303" t="str">
        <f>IF(RIGHT('13 E'!$F$106,1)&lt;&gt;" ",IF(ISERROR(RIGHT('13 E'!$F$106,((LEN('13 E'!$F$106)-FIND(" ",'13 E'!$F$106))))),"",(RIGHT('13 E'!$F$106,((LEN('13 E'!$F$106)-FIND(" ",'13 E'!$F$106)))))),"")</f>
        <v/>
      </c>
      <c r="R303" t="str">
        <f>IF(RIGHT('14 E'!$F$106,1)&lt;&gt;" ",IF(ISERROR(RIGHT('14 E'!$F$106,((LEN('14 E'!$F$106)-FIND(" ",'14 E'!$F$106))))),"",(RIGHT('14 E'!$F$106,((LEN('14 E'!$F$106)-FIND(" ",'14 E'!$F$106)))))),"")</f>
        <v/>
      </c>
      <c r="S303" t="str">
        <f>IF(RIGHT('15 E'!$F$106,1)&lt;&gt;" ",IF(ISERROR(RIGHT('15 E'!$F$106,((LEN('15 E'!$F$106)-FIND(" ",'15 E'!$F$106))))),"",(RIGHT('15 E'!$F$106,((LEN('15 E'!$F$106)-FIND(" ",'15 E'!$F$106)))))),"")</f>
        <v/>
      </c>
      <c r="T303" t="str">
        <f>IF(RIGHT('16 E'!$F$106,1)&lt;&gt;" ",IF(ISERROR(RIGHT('16 E'!$F$106,((LEN('16 E'!$F$106)-FIND(" ",'16 E'!$F$106))))),"",(RIGHT('16 E'!$F$106,((LEN('16 E'!$F$106)-FIND(" ",'16 E'!$F$106)))))),"")</f>
        <v/>
      </c>
      <c r="U303" t="str">
        <f>IF(RIGHT('17 E'!$F$106,1)&lt;&gt;" ",IF(ISERROR(RIGHT('17 E'!$F$106,((LEN('17 E'!$F$106)-FIND(" ",'17 E'!$F$106))))),"",(RIGHT('17 E'!$F$106,((LEN('17 E'!$F$106)-FIND(" ",'17 E'!$F$106)))))),"")</f>
        <v/>
      </c>
      <c r="V303" t="str">
        <f>IF(RIGHT('18 E'!$F$106,1)&lt;&gt;" ",IF(ISERROR(RIGHT('18 E'!$F$106,((LEN('18 E'!$F$106)-FIND(" ",'18 E'!$F$106))))),"",(RIGHT('18 E'!$F$106,((LEN('18 E'!$F$106)-FIND(" ",'18 E'!$F$106)))))),"")</f>
        <v/>
      </c>
      <c r="W303" t="str">
        <f>IF(RIGHT('19 E'!$F$106,1)&lt;&gt;" ",IF(ISERROR(RIGHT('19 E'!$F$106,((LEN('19 E'!$F$106)-FIND(" ",'19 E'!$F$106))))),"",(RIGHT('19 E'!$F$106,((LEN('19 E'!$F$106)-FIND(" ",'19 E'!$F$106)))))),"")</f>
        <v/>
      </c>
      <c r="X303" t="str">
        <f>IF(RIGHT('20 E'!$F$106,1)&lt;&gt;" ",IF(ISERROR(RIGHT('20 E'!$F$106,((LEN('20 E'!$F$106)-FIND(" ",'20 E'!$F$106))))),"",(RIGHT('20 E'!$F$106,((LEN('20 E'!$F$106)-FIND(" ",'20 E'!$F$106)))))),"")</f>
        <v/>
      </c>
      <c r="Y303" t="str">
        <f>IF(RIGHT('21 E'!$F$106,1)&lt;&gt;" ",IF(ISERROR(RIGHT('21 E'!$F$106,((LEN('21 E'!$F$106)-FIND(" ",'21 E'!$F$106))))),"",(RIGHT('21 E'!$F$106,((LEN('21 E'!$F$106)-FIND(" ",'21 E'!$F$106)))))),"")</f>
        <v/>
      </c>
      <c r="Z303" t="str">
        <f>IF(RIGHT('22 E'!$F$106,1)&lt;&gt;" ",IF(ISERROR(RIGHT('22 E'!$F$106,((LEN('22 E'!$F$106)-FIND(" ",'22 E'!$F$106))))),"",(RIGHT('22 E'!$F$106,((LEN('22 E'!$F$106)-FIND(" ",'22 E'!$F$106)))))),"")</f>
        <v/>
      </c>
      <c r="AA303" t="str">
        <f>IF(RIGHT('23 E'!$F$106,1)&lt;&gt;" ",IF(ISERROR(RIGHT('23 E'!$F$106,((LEN('23 E'!$F$106)-FIND(" ",'23 E'!$F$106))))),"",(RIGHT('23 E'!$F$106,((LEN('23 E'!$F$106)-FIND(" ",'23 E'!$F$106)))))),"")</f>
        <v/>
      </c>
      <c r="AB303" t="str">
        <f>IF(RIGHT('24 E'!$F$106,1)&lt;&gt;" ",IF(ISERROR(RIGHT('24 E'!$F$106,((LEN('24 E'!$F$106)-FIND(" ",'24 E'!$F$106))))),"",(RIGHT('24 E'!$F$106,((LEN('24 E'!$F$106)-FIND(" ",'24 E'!$F$106)))))),"")</f>
        <v/>
      </c>
      <c r="AC303" t="str">
        <f>IF(RIGHT('25 E'!$F$106,1)&lt;&gt;" ",IF(ISERROR(RIGHT('25 E'!$F$106,((LEN('25 E'!$F$106)-FIND(" ",'25 E'!$F$106))))),"",(RIGHT('25 E'!$F$106,((LEN('25 E'!$F$106)-FIND(" ",'25 E'!$F$106)))))),"")</f>
        <v/>
      </c>
      <c r="AD303" t="str">
        <f>IF(RIGHT('26 E'!$F$106,1)&lt;&gt;" ",IF(ISERROR(RIGHT('26 E'!$F$106,((LEN('26 E'!$F$106)-FIND(" ",'26 E'!$F$106))))),"",(RIGHT('26 E'!$F$106,((LEN('26 E'!$F$106)-FIND(" ",'26 E'!$F$106)))))),"")</f>
        <v/>
      </c>
      <c r="AE303" t="str">
        <f>IF(RIGHT('27 E'!$F$106,1)&lt;&gt;" ",IF(ISERROR(RIGHT('27 E'!$F$106,((LEN('27 E'!$F$106)-FIND(" ",'27 E'!$F$106))))),"",(RIGHT('27 E'!$F$106,((LEN('27 E'!$F$106)-FIND(" ",'27 E'!$F$106)))))),"")</f>
        <v/>
      </c>
      <c r="AF303" t="str">
        <f>IF(RIGHT('28 E'!$F$106,1)&lt;&gt;" ",IF(ISERROR(RIGHT('28 E'!$F$106,((LEN('28 E'!$F$106)-FIND(" ",'28 E'!$F$106))))),"",(RIGHT('28 E'!$F$106,((LEN('28 E'!$F$106)-FIND(" ",'28 E'!$F$106)))))),"")</f>
        <v/>
      </c>
      <c r="AG303" t="str">
        <f>IF(RIGHT('29 E'!$F$106,1)&lt;&gt;" ",IF(ISERROR(RIGHT('29 E'!$F$106,((LEN('29 E'!$F$106)-FIND(" ",'29 E'!$F$106))))),"",(RIGHT('29 E'!$F$106,((LEN('29 E'!$F$106)-FIND(" ",'29 E'!$F$106)))))),"")</f>
        <v/>
      </c>
      <c r="AH303" t="str">
        <f>IF(RIGHT('30 E'!$F$106,1)&lt;&gt;" ",IF(ISERROR(RIGHT('30 E'!$F$106,((LEN('30 E'!$F$106)-FIND(" ",'30 E'!$F$106))))),"",(RIGHT('30 E'!$F$106,((LEN('30 E'!$F$106)-FIND(" ",'30 E'!$F$106)))))),"")</f>
        <v/>
      </c>
      <c r="AI303" t="str">
        <f>IF(RIGHT('31 E'!$F$106,1)&lt;&gt;" ",IF(ISERROR(RIGHT('31 E'!$F$106,((LEN('31 E'!$F$106)-FIND(" ",'31 E'!$F$106))))),"",(RIGHT('31 E'!$F$106,((LEN('31 E'!$F$106)-FIND(" ",'31 E'!$F$106)))))),"")</f>
        <v/>
      </c>
      <c r="AJ303" t="str">
        <f>IF(RIGHT('32 E'!$F$106,1)&lt;&gt;" ",IF(ISERROR(RIGHT('32 E'!$F$106,((LEN('32 E'!$F$106)-FIND(" ",'32 E'!$F$106))))),"",(RIGHT('32 E'!$F$106,((LEN('32 E'!$F$106)-FIND(" ",'32 E'!$F$106)))))),"")</f>
        <v/>
      </c>
      <c r="AK303" t="str">
        <f>IF(RIGHT('33 E'!$F$106,1)&lt;&gt;" ",IF(ISERROR(RIGHT('33 E'!$F$106,((LEN('33 E'!$F$106)-FIND(" ",'33 E'!$F$106))))),"",(RIGHT('33 E'!$F$106,((LEN('33 E'!$F$106)-FIND(" ",'33 E'!$F$106)))))),"")</f>
        <v/>
      </c>
      <c r="AL303" t="str">
        <f>IF(RIGHT('34 E'!$F$106,1)&lt;&gt;" ",IF(ISERROR(RIGHT('34 E'!$F$106,((LEN('34 E'!$F$106)-FIND(" ",'34 E'!$F$106))))),"",(RIGHT('34 E'!$F$106,((LEN('34 E'!$F$106)-FIND(" ",'34 E'!$F$106)))))),"")</f>
        <v/>
      </c>
      <c r="AM303" t="str">
        <f>IF(RIGHT('35 E'!$F$106,1)&lt;&gt;" ",IF(ISERROR(RIGHT('35 E'!$F$106,((LEN('35 E'!$F$106)-FIND(" ",'35 E'!$F$106))))),"",(RIGHT('35 E'!$F$106,((LEN('35 E'!$F$106)-FIND(" ",'35 E'!$F$106)))))),"")</f>
        <v/>
      </c>
      <c r="AN303" t="str">
        <f>IF(RIGHT('Other Funds E'!$F$106,1)&lt;&gt;" ",IF(ISERROR(RIGHT('Other Funds E'!$F$106,((LEN('Other Funds E'!$F$106)-FIND(" ",'Other Funds E'!$F$106))))),"",(RIGHT('Other Funds E'!$F$106,((LEN('Other Funds E'!$F$106)-FIND(" ",'Other Funds E'!$F$106)))))),"")</f>
        <v/>
      </c>
    </row>
    <row r="304" spans="4:40" x14ac:dyDescent="0.2">
      <c r="D304" t="s">
        <v>142</v>
      </c>
      <c r="E304" t="str">
        <f>IF(RIGHT('1 E'!$F$154,1)&lt;&gt;" ",IF(ISERROR(RIGHT('1 E'!$F$154,((LEN('1 E'!$F$154)-FIND(" ",'1 E'!$F$154))))),"",(RIGHT('1 E'!$F$154,((LEN('1 E'!$F$154)-FIND(" ",'1 E'!$F$154)))))),"")</f>
        <v/>
      </c>
      <c r="F304" t="str">
        <f>IF(RIGHT('2 E'!$F$154,1)&lt;&gt;" ",IF(ISERROR(RIGHT('2 E'!$F$154,((LEN('2 E'!$F$154)-FIND(" ",'2 E'!$F$154))))),"",(RIGHT('2 E'!$F$154,((LEN('2 E'!$F$154)-FIND(" ",'2 E'!$F$154)))))),"")</f>
        <v/>
      </c>
      <c r="G304" t="str">
        <f>IF(RIGHT('3 E'!$F$154,1)&lt;&gt;" ",IF(ISERROR(RIGHT('3 E'!$F$154,((LEN('3 E'!$F$154)-FIND(" ",'3 E'!$F$154))))),"",(RIGHT('3 E'!$F$154,((LEN('3 E'!$F$154)-FIND(" ",'3 E'!$F$154)))))),"")</f>
        <v/>
      </c>
      <c r="H304" t="str">
        <f>IF(RIGHT('4 E'!$F$154,1)&lt;&gt;" ",IF(ISERROR(RIGHT('4 E'!$F$154,((LEN('4 E'!$F$154)-FIND(" ",'4 E'!$F$154))))),"",(RIGHT('4 E'!$F$154,((LEN('4 E'!$F$154)-FIND(" ",'4 E'!$F$154)))))),"")</f>
        <v/>
      </c>
      <c r="I304" t="str">
        <f>IF(RIGHT('5 E'!$F$154,1)&lt;&gt;" ",IF(ISERROR(RIGHT('5 E'!$F$154,((LEN('5 E'!$F$154)-FIND(" ",'5 E'!$F$154))))),"",(RIGHT('5 E'!$F$154,((LEN('5 E'!$F$154)-FIND(" ",'5 E'!$F$154)))))),"")</f>
        <v/>
      </c>
      <c r="J304" t="str">
        <f>IF(RIGHT('6 E'!$F$154,1)&lt;&gt;" ",IF(ISERROR(RIGHT('6 E'!$F$154,((LEN('6 E'!$F$154)-FIND(" ",'6 E'!$F$154))))),"",(RIGHT('6 E'!$F$154,((LEN('6 E'!$F$154)-FIND(" ",'6 E'!$F$154)))))),"")</f>
        <v/>
      </c>
      <c r="K304" t="str">
        <f>IF(RIGHT('7 E'!$F$154,1)&lt;&gt;" ",IF(ISERROR(RIGHT('7 E'!$F$154,((LEN('7 E'!$F$154)-FIND(" ",'7 E'!$F$154))))),"",(RIGHT('7 E'!$F$154,((LEN('7 E'!$F$154)-FIND(" ",'7 E'!$F$154)))))),"")</f>
        <v/>
      </c>
      <c r="L304" t="str">
        <f>IF(RIGHT('8 E'!$F$154,1)&lt;&gt;" ",IF(ISERROR(RIGHT('8 E'!$F$154,((LEN('8 E'!$F$154)-FIND(" ",'8 E'!$F$154))))),"",(RIGHT('8 E'!$F$154,((LEN('8 E'!$F$154)-FIND(" ",'8 E'!$F$154)))))),"")</f>
        <v/>
      </c>
      <c r="M304" t="str">
        <f>IF(RIGHT('9 E'!$F$154,1)&lt;&gt;" ",IF(ISERROR(RIGHT('9 E'!$F$154,((LEN('9 E'!$F$154)-FIND(" ",'9 E'!$F$154))))),"",(RIGHT('9 E'!$F$154,((LEN('9 E'!$F$154)-FIND(" ",'9 E'!$F$154)))))),"")</f>
        <v/>
      </c>
      <c r="N304" t="str">
        <f>IF(RIGHT('10 E'!$F$154,1)&lt;&gt;" ",IF(ISERROR(RIGHT('10 E'!$F$154,((LEN('10 E'!$F$154)-FIND(" ",'10 E'!$F$154))))),"",(RIGHT('10 E'!$F$154,((LEN('10 E'!$F$154)-FIND(" ",'10 E'!$F$154)))))),"")</f>
        <v/>
      </c>
      <c r="O304" t="str">
        <f>IF(RIGHT('11 E'!$F$154,1)&lt;&gt;" ",IF(ISERROR(RIGHT('11 E'!$F$154,((LEN('11 E'!$F$154)-FIND(" ",'11 E'!$F$154))))),"",(RIGHT('11 E'!$F$154,((LEN('11 E'!$F$154)-FIND(" ",'11 E'!$F$154)))))),"")</f>
        <v/>
      </c>
      <c r="P304" t="str">
        <f>IF(RIGHT('12 E'!$F$154,1)&lt;&gt;" ",IF(ISERROR(RIGHT('12 E'!$F$154,((LEN('12 E'!$F$154)-FIND(" ",'12 E'!$F$154))))),"",(RIGHT('12 E'!$F$154,((LEN('12 E'!$F$154)-FIND(" ",'12 E'!$F$154)))))),"")</f>
        <v/>
      </c>
      <c r="Q304" t="str">
        <f>IF(RIGHT('13 E'!$F$154,1)&lt;&gt;" ",IF(ISERROR(RIGHT('13 E'!$F$154,((LEN('13 E'!$F$154)-FIND(" ",'13 E'!$F$154))))),"",(RIGHT('13 E'!$F$154,((LEN('13 E'!$F$154)-FIND(" ",'13 E'!$F$154)))))),"")</f>
        <v/>
      </c>
      <c r="R304" t="str">
        <f>IF(RIGHT('14 E'!$F$154,1)&lt;&gt;" ",IF(ISERROR(RIGHT('14 E'!$F$154,((LEN('14 E'!$F$154)-FIND(" ",'14 E'!$F$154))))),"",(RIGHT('14 E'!$F$154,((LEN('14 E'!$F$154)-FIND(" ",'14 E'!$F$154)))))),"")</f>
        <v/>
      </c>
      <c r="S304" t="str">
        <f>IF(RIGHT('15 E'!$F$154,1)&lt;&gt;" ",IF(ISERROR(RIGHT('15 E'!$F$154,((LEN('15 E'!$F$154)-FIND(" ",'15 E'!$F$154))))),"",(RIGHT('15 E'!$F$154,((LEN('15 E'!$F$154)-FIND(" ",'15 E'!$F$154)))))),"")</f>
        <v/>
      </c>
      <c r="T304" t="str">
        <f>IF(RIGHT('16 E'!$F$154,1)&lt;&gt;" ",IF(ISERROR(RIGHT('16 E'!$F$154,((LEN('16 E'!$F$154)-FIND(" ",'16 E'!$F$154))))),"",(RIGHT('16 E'!$F$154,((LEN('16 E'!$F$154)-FIND(" ",'16 E'!$F$154)))))),"")</f>
        <v/>
      </c>
      <c r="U304" t="str">
        <f>IF(RIGHT('17 E'!$F$154,1)&lt;&gt;" ",IF(ISERROR(RIGHT('17 E'!$F$154,((LEN('17 E'!$F$154)-FIND(" ",'17 E'!$F$154))))),"",(RIGHT('17 E'!$F$154,((LEN('17 E'!$F$154)-FIND(" ",'17 E'!$F$154)))))),"")</f>
        <v/>
      </c>
      <c r="V304" t="str">
        <f>IF(RIGHT('18 E'!$F$154,1)&lt;&gt;" ",IF(ISERROR(RIGHT('18 E'!$F$154,((LEN('18 E'!$F$154)-FIND(" ",'18 E'!$F$154))))),"",(RIGHT('18 E'!$F$154,((LEN('18 E'!$F$154)-FIND(" ",'18 E'!$F$154)))))),"")</f>
        <v/>
      </c>
      <c r="W304" t="str">
        <f>IF(RIGHT('19 E'!$F$154,1)&lt;&gt;" ",IF(ISERROR(RIGHT('19 E'!$F$154,((LEN('19 E'!$F$154)-FIND(" ",'19 E'!$F$154))))),"",(RIGHT('19 E'!$F$154,((LEN('19 E'!$F$154)-FIND(" ",'19 E'!$F$154)))))),"")</f>
        <v/>
      </c>
      <c r="X304" t="str">
        <f>IF(RIGHT('20 E'!$F$154,1)&lt;&gt;" ",IF(ISERROR(RIGHT('20 E'!$F$154,((LEN('20 E'!$F$154)-FIND(" ",'20 E'!$F$154))))),"",(RIGHT('20 E'!$F$154,((LEN('20 E'!$F$154)-FIND(" ",'20 E'!$F$154)))))),"")</f>
        <v/>
      </c>
      <c r="Y304" t="str">
        <f>IF(RIGHT('21 E'!$F$154,1)&lt;&gt;" ",IF(ISERROR(RIGHT('21 E'!$F$154,((LEN('21 E'!$F$154)-FIND(" ",'21 E'!$F$154))))),"",(RIGHT('21 E'!$F$154,((LEN('21 E'!$F$154)-FIND(" ",'21 E'!$F$154)))))),"")</f>
        <v/>
      </c>
      <c r="Z304" t="str">
        <f>IF(RIGHT('22 E'!$F$154,1)&lt;&gt;" ",IF(ISERROR(RIGHT('22 E'!$F$154,((LEN('22 E'!$F$154)-FIND(" ",'22 E'!$F$154))))),"",(RIGHT('22 E'!$F$154,((LEN('22 E'!$F$154)-FIND(" ",'22 E'!$F$154)))))),"")</f>
        <v/>
      </c>
      <c r="AA304" t="str">
        <f>IF(RIGHT('23 E'!$F$154,1)&lt;&gt;" ",IF(ISERROR(RIGHT('23 E'!$F$154,((LEN('23 E'!$F$154)-FIND(" ",'23 E'!$F$154))))),"",(RIGHT('23 E'!$F$154,((LEN('23 E'!$F$154)-FIND(" ",'23 E'!$F$154)))))),"")</f>
        <v/>
      </c>
      <c r="AB304" t="str">
        <f>IF(RIGHT('24 E'!$F$154,1)&lt;&gt;" ",IF(ISERROR(RIGHT('24 E'!$F$154,((LEN('24 E'!$F$154)-FIND(" ",'24 E'!$F$154))))),"",(RIGHT('24 E'!$F$154,((LEN('24 E'!$F$154)-FIND(" ",'24 E'!$F$154)))))),"")</f>
        <v/>
      </c>
      <c r="AC304" t="str">
        <f>IF(RIGHT('25 E'!$F$154,1)&lt;&gt;" ",IF(ISERROR(RIGHT('25 E'!$F$154,((LEN('25 E'!$F$154)-FIND(" ",'25 E'!$F$154))))),"",(RIGHT('25 E'!$F$154,((LEN('25 E'!$F$154)-FIND(" ",'25 E'!$F$154)))))),"")</f>
        <v/>
      </c>
      <c r="AD304" t="str">
        <f>IF(RIGHT('26 E'!$F$154,1)&lt;&gt;" ",IF(ISERROR(RIGHT('26 E'!$F$154,((LEN('26 E'!$F$154)-FIND(" ",'26 E'!$F$154))))),"",(RIGHT('26 E'!$F$154,((LEN('26 E'!$F$154)-FIND(" ",'26 E'!$F$154)))))),"")</f>
        <v/>
      </c>
      <c r="AE304" t="str">
        <f>IF(RIGHT('27 E'!$F$154,1)&lt;&gt;" ",IF(ISERROR(RIGHT('27 E'!$F$154,((LEN('27 E'!$F$154)-FIND(" ",'27 E'!$F$154))))),"",(RIGHT('27 E'!$F$154,((LEN('27 E'!$F$154)-FIND(" ",'27 E'!$F$154)))))),"")</f>
        <v/>
      </c>
      <c r="AF304" t="str">
        <f>IF(RIGHT('28 E'!$F$154,1)&lt;&gt;" ",IF(ISERROR(RIGHT('28 E'!$F$154,((LEN('28 E'!$F$154)-FIND(" ",'28 E'!$F$154))))),"",(RIGHT('28 E'!$F$154,((LEN('28 E'!$F$154)-FIND(" ",'28 E'!$F$154)))))),"")</f>
        <v/>
      </c>
      <c r="AG304" t="str">
        <f>IF(RIGHT('29 E'!$F$154,1)&lt;&gt;" ",IF(ISERROR(RIGHT('29 E'!$F$154,((LEN('29 E'!$F$154)-FIND(" ",'29 E'!$F$154))))),"",(RIGHT('29 E'!$F$154,((LEN('29 E'!$F$154)-FIND(" ",'29 E'!$F$154)))))),"")</f>
        <v/>
      </c>
      <c r="AH304" t="str">
        <f>IF(RIGHT('30 E'!$F$154,1)&lt;&gt;" ",IF(ISERROR(RIGHT('30 E'!$F$154,((LEN('30 E'!$F$154)-FIND(" ",'30 E'!$F$154))))),"",(RIGHT('30 E'!$F$154,((LEN('30 E'!$F$154)-FIND(" ",'30 E'!$F$154)))))),"")</f>
        <v/>
      </c>
      <c r="AI304" t="str">
        <f>IF(RIGHT('31 E'!$F$154,1)&lt;&gt;" ",IF(ISERROR(RIGHT('31 E'!$F$154,((LEN('31 E'!$F$154)-FIND(" ",'31 E'!$F$154))))),"",(RIGHT('31 E'!$F$154,((LEN('31 E'!$F$154)-FIND(" ",'31 E'!$F$154)))))),"")</f>
        <v/>
      </c>
      <c r="AJ304" t="str">
        <f>IF(RIGHT('32 E'!$F$154,1)&lt;&gt;" ",IF(ISERROR(RIGHT('32 E'!$F$154,((LEN('32 E'!$F$154)-FIND(" ",'32 E'!$F$154))))),"",(RIGHT('32 E'!$F$154,((LEN('32 E'!$F$154)-FIND(" ",'32 E'!$F$154)))))),"")</f>
        <v/>
      </c>
      <c r="AK304" t="str">
        <f>IF(RIGHT('33 E'!$F$154,1)&lt;&gt;" ",IF(ISERROR(RIGHT('33 E'!$F$154,((LEN('33 E'!$F$154)-FIND(" ",'33 E'!$F$154))))),"",(RIGHT('33 E'!$F$154,((LEN('33 E'!$F$154)-FIND(" ",'33 E'!$F$154)))))),"")</f>
        <v/>
      </c>
      <c r="AL304" t="str">
        <f>IF(RIGHT('34 E'!$F$154,1)&lt;&gt;" ",IF(ISERROR(RIGHT('34 E'!$F$154,((LEN('34 E'!$F$154)-FIND(" ",'34 E'!$F$154))))),"",(RIGHT('34 E'!$F$154,((LEN('34 E'!$F$154)-FIND(" ",'34 E'!$F$154)))))),"")</f>
        <v/>
      </c>
      <c r="AM304" t="str">
        <f>IF(RIGHT('35 E'!$F$154,1)&lt;&gt;" ",IF(ISERROR(RIGHT('35 E'!$F$154,((LEN('35 E'!$F$154)-FIND(" ",'35 E'!$F$154))))),"",(RIGHT('35 E'!$F$154,((LEN('35 E'!$F$154)-FIND(" ",'35 E'!$F$154)))))),"")</f>
        <v/>
      </c>
      <c r="AN304" t="str">
        <f>IF(RIGHT('Other Funds E'!$F$154,1)&lt;&gt;" ",IF(ISERROR(RIGHT('Other Funds E'!$F$154,((LEN('Other Funds E'!$F$154)-FIND(" ",'Other Funds E'!$F$154))))),"",(RIGHT('Other Funds E'!$F$154,((LEN('Other Funds E'!$F$154)-FIND(" ",'Other Funds E'!$F$154)))))),"")</f>
        <v/>
      </c>
    </row>
    <row r="305" spans="4:40" x14ac:dyDescent="0.2">
      <c r="D305" t="s">
        <v>143</v>
      </c>
      <c r="E305" t="str">
        <f>IF(RIGHT('1 E'!$F$202,1)&lt;&gt;" ",IF(ISERROR(RIGHT('1 E'!$F$202,((LEN('1 E'!$F$202)-FIND(" ",'1 E'!$F$202))))),"",(RIGHT('1 E'!$F$202,((LEN('1 E'!$F$202)-FIND(" ",'1 E'!$F$202)))))),"")</f>
        <v/>
      </c>
      <c r="F305" t="str">
        <f>IF(RIGHT('2 E'!$F$202,1)&lt;&gt;" ",IF(ISERROR(RIGHT('2 E'!$F$202,((LEN('2 E'!$F$202)-FIND(" ",'2 E'!$F$202))))),"",(RIGHT('2 E'!$F$202,((LEN('2 E'!$F$202)-FIND(" ",'2 E'!$F$202)))))),"")</f>
        <v/>
      </c>
      <c r="G305" t="str">
        <f>IF(RIGHT('3 E'!$F$202,1)&lt;&gt;" ",IF(ISERROR(RIGHT('3 E'!$F$202,((LEN('3 E'!$F$202)-FIND(" ",'3 E'!$F$202))))),"",(RIGHT('3 E'!$F$202,((LEN('3 E'!$F$202)-FIND(" ",'3 E'!$F$202)))))),"")</f>
        <v/>
      </c>
      <c r="H305" t="str">
        <f>IF(RIGHT('4 E'!$F$202,1)&lt;&gt;" ",IF(ISERROR(RIGHT('4 E'!$F$202,((LEN('4 E'!$F$202)-FIND(" ",'4 E'!$F$202))))),"",(RIGHT('4 E'!$F$202,((LEN('4 E'!$F$202)-FIND(" ",'4 E'!$F$202)))))),"")</f>
        <v/>
      </c>
      <c r="I305" t="str">
        <f>IF(RIGHT('5 E'!$F$202,1)&lt;&gt;" ",IF(ISERROR(RIGHT('5 E'!$F$202,((LEN('5 E'!$F$202)-FIND(" ",'5 E'!$F$202))))),"",(RIGHT('5 E'!$F$202,((LEN('5 E'!$F$202)-FIND(" ",'5 E'!$F$202)))))),"")</f>
        <v/>
      </c>
      <c r="J305" t="str">
        <f>IF(RIGHT('6 E'!$F$202,1)&lt;&gt;" ",IF(ISERROR(RIGHT('6 E'!$F$202,((LEN('6 E'!$F$202)-FIND(" ",'6 E'!$F$202))))),"",(RIGHT('6 E'!$F$202,((LEN('6 E'!$F$202)-FIND(" ",'6 E'!$F$202)))))),"")</f>
        <v/>
      </c>
      <c r="K305" t="str">
        <f>IF(RIGHT('7 E'!$F$202,1)&lt;&gt;" ",IF(ISERROR(RIGHT('7 E'!$F$202,((LEN('7 E'!$F$202)-FIND(" ",'7 E'!$F$202))))),"",(RIGHT('7 E'!$F$202,((LEN('7 E'!$F$202)-FIND(" ",'7 E'!$F$202)))))),"")</f>
        <v/>
      </c>
      <c r="L305" t="str">
        <f>IF(RIGHT('8 E'!$F$202,1)&lt;&gt;" ",IF(ISERROR(RIGHT('8 E'!$F$202,((LEN('8 E'!$F$202)-FIND(" ",'8 E'!$F$202))))),"",(RIGHT('8 E'!$F$202,((LEN('8 E'!$F$202)-FIND(" ",'8 E'!$F$202)))))),"")</f>
        <v/>
      </c>
      <c r="M305" t="str">
        <f>IF(RIGHT('9 E'!$F$202,1)&lt;&gt;" ",IF(ISERROR(RIGHT('9 E'!$F$202,((LEN('9 E'!$F$202)-FIND(" ",'9 E'!$F$202))))),"",(RIGHT('9 E'!$F$202,((LEN('9 E'!$F$202)-FIND(" ",'9 E'!$F$202)))))),"")</f>
        <v/>
      </c>
      <c r="N305" t="str">
        <f>IF(RIGHT('10 E'!$F$202,1)&lt;&gt;" ",IF(ISERROR(RIGHT('10 E'!$F$202,((LEN('10 E'!$F$202)-FIND(" ",'10 E'!$F$202))))),"",(RIGHT('10 E'!$F$202,((LEN('10 E'!$F$202)-FIND(" ",'10 E'!$F$202)))))),"")</f>
        <v/>
      </c>
      <c r="O305" t="str">
        <f>IF(RIGHT('11 E'!$F$202,1)&lt;&gt;" ",IF(ISERROR(RIGHT('11 E'!$F$202,((LEN('11 E'!$F$202)-FIND(" ",'11 E'!$F$202))))),"",(RIGHT('11 E'!$F$202,((LEN('11 E'!$F$202)-FIND(" ",'11 E'!$F$202)))))),"")</f>
        <v/>
      </c>
      <c r="P305" t="str">
        <f>IF(RIGHT('12 E'!$F$202,1)&lt;&gt;" ",IF(ISERROR(RIGHT('12 E'!$F$202,((LEN('12 E'!$F$202)-FIND(" ",'12 E'!$F$202))))),"",(RIGHT('12 E'!$F$202,((LEN('12 E'!$F$202)-FIND(" ",'12 E'!$F$202)))))),"")</f>
        <v/>
      </c>
      <c r="Q305" t="str">
        <f>IF(RIGHT('13 E'!$F$202,1)&lt;&gt;" ",IF(ISERROR(RIGHT('13 E'!$F$202,((LEN('13 E'!$F$202)-FIND(" ",'13 E'!$F$202))))),"",(RIGHT('13 E'!$F$202,((LEN('13 E'!$F$202)-FIND(" ",'13 E'!$F$202)))))),"")</f>
        <v/>
      </c>
      <c r="R305" t="str">
        <f>IF(RIGHT('14 E'!$F$202,1)&lt;&gt;" ",IF(ISERROR(RIGHT('14 E'!$F$202,((LEN('14 E'!$F$202)-FIND(" ",'14 E'!$F$202))))),"",(RIGHT('14 E'!$F$202,((LEN('14 E'!$F$202)-FIND(" ",'14 E'!$F$202)))))),"")</f>
        <v/>
      </c>
      <c r="S305" t="str">
        <f>IF(RIGHT('15 E'!$F$202,1)&lt;&gt;" ",IF(ISERROR(RIGHT('15 E'!$F$202,((LEN('15 E'!$F$202)-FIND(" ",'15 E'!$F$202))))),"",(RIGHT('15 E'!$F$202,((LEN('15 E'!$F$202)-FIND(" ",'15 E'!$F$202)))))),"")</f>
        <v/>
      </c>
      <c r="T305" t="str">
        <f>IF(RIGHT('16 E'!$F$202,1)&lt;&gt;" ",IF(ISERROR(RIGHT('16 E'!$F$202,((LEN('16 E'!$F$202)-FIND(" ",'16 E'!$F$202))))),"",(RIGHT('16 E'!$F$202,((LEN('16 E'!$F$202)-FIND(" ",'16 E'!$F$202)))))),"")</f>
        <v/>
      </c>
      <c r="U305" t="str">
        <f>IF(RIGHT('17 E'!$F$202,1)&lt;&gt;" ",IF(ISERROR(RIGHT('17 E'!$F$202,((LEN('17 E'!$F$202)-FIND(" ",'17 E'!$F$202))))),"",(RIGHT('17 E'!$F$202,((LEN('17 E'!$F$202)-FIND(" ",'17 E'!$F$202)))))),"")</f>
        <v/>
      </c>
      <c r="V305" t="str">
        <f>IF(RIGHT('18 E'!$F$202,1)&lt;&gt;" ",IF(ISERROR(RIGHT('18 E'!$F$202,((LEN('18 E'!$F$202)-FIND(" ",'18 E'!$F$202))))),"",(RIGHT('18 E'!$F$202,((LEN('18 E'!$F$202)-FIND(" ",'18 E'!$F$202)))))),"")</f>
        <v/>
      </c>
      <c r="W305" t="str">
        <f>IF(RIGHT('19 E'!$F$202,1)&lt;&gt;" ",IF(ISERROR(RIGHT('19 E'!$F$202,((LEN('19 E'!$F$202)-FIND(" ",'19 E'!$F$202))))),"",(RIGHT('19 E'!$F$202,((LEN('19 E'!$F$202)-FIND(" ",'19 E'!$F$202)))))),"")</f>
        <v/>
      </c>
      <c r="X305" t="str">
        <f>IF(RIGHT('20 E'!$F$202,1)&lt;&gt;" ",IF(ISERROR(RIGHT('20 E'!$F$202,((LEN('20 E'!$F$202)-FIND(" ",'20 E'!$F$202))))),"",(RIGHT('20 E'!$F$202,((LEN('20 E'!$F$202)-FIND(" ",'20 E'!$F$202)))))),"")</f>
        <v/>
      </c>
      <c r="Y305" t="str">
        <f>IF(RIGHT('21 E'!$F$202,1)&lt;&gt;" ",IF(ISERROR(RIGHT('21 E'!$F$202,((LEN('21 E'!$F$202)-FIND(" ",'21 E'!$F$202))))),"",(RIGHT('21 E'!$F$202,((LEN('21 E'!$F$202)-FIND(" ",'21 E'!$F$202)))))),"")</f>
        <v/>
      </c>
      <c r="Z305" t="str">
        <f>IF(RIGHT('22 E'!$F$202,1)&lt;&gt;" ",IF(ISERROR(RIGHT('22 E'!$F$202,((LEN('22 E'!$F$202)-FIND(" ",'22 E'!$F$202))))),"",(RIGHT('22 E'!$F$202,((LEN('22 E'!$F$202)-FIND(" ",'22 E'!$F$202)))))),"")</f>
        <v/>
      </c>
      <c r="AA305" t="str">
        <f>IF(RIGHT('23 E'!$F$202,1)&lt;&gt;" ",IF(ISERROR(RIGHT('23 E'!$F$202,((LEN('23 E'!$F$202)-FIND(" ",'23 E'!$F$202))))),"",(RIGHT('23 E'!$F$202,((LEN('23 E'!$F$202)-FIND(" ",'23 E'!$F$202)))))),"")</f>
        <v/>
      </c>
      <c r="AB305" t="str">
        <f>IF(RIGHT('24 E'!$F$202,1)&lt;&gt;" ",IF(ISERROR(RIGHT('24 E'!$F$202,((LEN('24 E'!$F$202)-FIND(" ",'24 E'!$F$202))))),"",(RIGHT('24 E'!$F$202,((LEN('24 E'!$F$202)-FIND(" ",'24 E'!$F$202)))))),"")</f>
        <v/>
      </c>
      <c r="AC305" t="str">
        <f>IF(RIGHT('25 E'!$F$202,1)&lt;&gt;" ",IF(ISERROR(RIGHT('25 E'!$F$202,((LEN('25 E'!$F$202)-FIND(" ",'25 E'!$F$202))))),"",(RIGHT('25 E'!$F$202,((LEN('25 E'!$F$202)-FIND(" ",'25 E'!$F$202)))))),"")</f>
        <v/>
      </c>
      <c r="AD305" t="str">
        <f>IF(RIGHT('26 E'!$F$202,1)&lt;&gt;" ",IF(ISERROR(RIGHT('26 E'!$F$202,((LEN('26 E'!$F$202)-FIND(" ",'26 E'!$F$202))))),"",(RIGHT('26 E'!$F$202,((LEN('26 E'!$F$202)-FIND(" ",'26 E'!$F$202)))))),"")</f>
        <v/>
      </c>
      <c r="AE305" t="str">
        <f>IF(RIGHT('27 E'!$F$202,1)&lt;&gt;" ",IF(ISERROR(RIGHT('27 E'!$F$202,((LEN('27 E'!$F$202)-FIND(" ",'27 E'!$F$202))))),"",(RIGHT('27 E'!$F$202,((LEN('27 E'!$F$202)-FIND(" ",'27 E'!$F$202)))))),"")</f>
        <v/>
      </c>
      <c r="AF305" t="str">
        <f>IF(RIGHT('28 E'!$F$202,1)&lt;&gt;" ",IF(ISERROR(RIGHT('28 E'!$F$202,((LEN('28 E'!$F$202)-FIND(" ",'28 E'!$F$202))))),"",(RIGHT('28 E'!$F$202,((LEN('28 E'!$F$202)-FIND(" ",'28 E'!$F$202)))))),"")</f>
        <v/>
      </c>
      <c r="AG305" t="str">
        <f>IF(RIGHT('29 E'!$F$202,1)&lt;&gt;" ",IF(ISERROR(RIGHT('29 E'!$F$202,((LEN('29 E'!$F$202)-FIND(" ",'29 E'!$F$202))))),"",(RIGHT('29 E'!$F$202,((LEN('29 E'!$F$202)-FIND(" ",'29 E'!$F$202)))))),"")</f>
        <v/>
      </c>
      <c r="AH305" t="str">
        <f>IF(RIGHT('30 E'!$F$202,1)&lt;&gt;" ",IF(ISERROR(RIGHT('30 E'!$F$202,((LEN('30 E'!$F$202)-FIND(" ",'30 E'!$F$202))))),"",(RIGHT('30 E'!$F$202,((LEN('30 E'!$F$202)-FIND(" ",'30 E'!$F$202)))))),"")</f>
        <v/>
      </c>
      <c r="AI305" t="str">
        <f>IF(RIGHT('31 E'!$F$202,1)&lt;&gt;" ",IF(ISERROR(RIGHT('31 E'!$F$202,((LEN('31 E'!$F$202)-FIND(" ",'31 E'!$F$202))))),"",(RIGHT('31 E'!$F$202,((LEN('31 E'!$F$202)-FIND(" ",'31 E'!$F$202)))))),"")</f>
        <v/>
      </c>
      <c r="AJ305" t="str">
        <f>IF(RIGHT('32 E'!$F$202,1)&lt;&gt;" ",IF(ISERROR(RIGHT('32 E'!$F$202,((LEN('32 E'!$F$202)-FIND(" ",'32 E'!$F$202))))),"",(RIGHT('32 E'!$F$202,((LEN('32 E'!$F$202)-FIND(" ",'32 E'!$F$202)))))),"")</f>
        <v/>
      </c>
      <c r="AK305" t="str">
        <f>IF(RIGHT('33 E'!$F$202,1)&lt;&gt;" ",IF(ISERROR(RIGHT('33 E'!$F$202,((LEN('33 E'!$F$202)-FIND(" ",'33 E'!$F$202))))),"",(RIGHT('33 E'!$F$202,((LEN('33 E'!$F$202)-FIND(" ",'33 E'!$F$202)))))),"")</f>
        <v/>
      </c>
      <c r="AL305" t="str">
        <f>IF(RIGHT('34 E'!$F$202,1)&lt;&gt;" ",IF(ISERROR(RIGHT('34 E'!$F$202,((LEN('34 E'!$F$202)-FIND(" ",'34 E'!$F$202))))),"",(RIGHT('34 E'!$F$202,((LEN('34 E'!$F$202)-FIND(" ",'34 E'!$F$202)))))),"")</f>
        <v/>
      </c>
      <c r="AM305" t="str">
        <f>IF(RIGHT('35 E'!$F$202,1)&lt;&gt;" ",IF(ISERROR(RIGHT('35 E'!$F$202,((LEN('35 E'!$F$202)-FIND(" ",'35 E'!$F$202))))),"",(RIGHT('35 E'!$F$202,((LEN('35 E'!$F$202)-FIND(" ",'35 E'!$F$202)))))),"")</f>
        <v/>
      </c>
      <c r="AN305" t="str">
        <f>IF(RIGHT('Other Funds E'!$F$202,1)&lt;&gt;" ",IF(ISERROR(RIGHT('Other Funds E'!$F$202,((LEN('Other Funds E'!$F$202)-FIND(" ",'Other Funds E'!$F$202))))),"",(RIGHT('Other Funds E'!$F$202,((LEN('Other Funds E'!$F$202)-FIND(" ",'Other Funds E'!$F$202)))))),"")</f>
        <v/>
      </c>
    </row>
  </sheetData>
  <sheetProtection password="CBAB" sheet="1" objects="1" scenarios="1"/>
  <pageMargins left="0.5" right="0" top="0.25" bottom="0" header="0" footer="0"/>
  <pageSetup scale="97" orientation="portrait" horizontalDpi="300" verticalDpi="300" r:id="rId1"/>
  <headerFooter alignWithMargins="0"/>
  <rowBreaks count="3" manualBreakCount="3">
    <brk id="58" max="65535" man="1"/>
    <brk id="111" max="65535" man="1"/>
    <brk id="164" max="6553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'5 R'!A3</f>
        <v>5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'5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'5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'5 R'!H105</f>
        <v>0</v>
      </c>
    </row>
    <row r="33" spans="1:11" x14ac:dyDescent="0.2">
      <c r="G33" s="29"/>
    </row>
    <row r="34" spans="1:11" x14ac:dyDescent="0.2">
      <c r="A34" t="str">
        <f>CONCATENATE("Expenditures - ",Information!D5-1)</f>
        <v>Expenditures - 2024</v>
      </c>
      <c r="G34" s="151">
        <f>'5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581</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'5 R'!A3</f>
        <v>5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'6 R'!A3</f>
        <v>6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'6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'6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'6 R'!H105</f>
        <v>0</v>
      </c>
    </row>
    <row r="33" spans="1:11" x14ac:dyDescent="0.2">
      <c r="G33" s="29"/>
    </row>
    <row r="34" spans="1:11" x14ac:dyDescent="0.2">
      <c r="A34" t="str">
        <f>CONCATENATE("Expenditures - ",Information!D5-1)</f>
        <v>Expenditures - 2024</v>
      </c>
      <c r="G34" s="151">
        <f>'6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582</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'6 R'!A3</f>
        <v>6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'7 R'!A3</f>
        <v>7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'7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'7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'7 R'!H105</f>
        <v>0</v>
      </c>
    </row>
    <row r="33" spans="1:11" x14ac:dyDescent="0.2">
      <c r="G33" s="29"/>
    </row>
    <row r="34" spans="1:11" x14ac:dyDescent="0.2">
      <c r="A34" t="str">
        <f>CONCATENATE("Expenditures - ",Information!D5-1)</f>
        <v>Expenditures - 2024</v>
      </c>
      <c r="G34" s="151">
        <f>'7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583</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'7 R'!A3</f>
        <v>7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'8 R'!A3</f>
        <v>8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'8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'8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'8 R'!H105</f>
        <v>0</v>
      </c>
    </row>
    <row r="33" spans="1:11" x14ac:dyDescent="0.2">
      <c r="G33" s="29"/>
    </row>
    <row r="34" spans="1:11" x14ac:dyDescent="0.2">
      <c r="A34" t="str">
        <f>CONCATENATE("Expenditures - ",Information!D5-1)</f>
        <v>Expenditures - 2024</v>
      </c>
      <c r="G34" s="151">
        <f>'8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291"/>
  <sheetViews>
    <sheetView workbookViewId="0">
      <pane ySplit="8" topLeftCell="A9" activePane="bottomLeft" state="frozen"/>
      <selection pane="bottomLeft" activeCell="J5" sqref="J5"/>
    </sheetView>
  </sheetViews>
  <sheetFormatPr defaultRowHeight="12.75" x14ac:dyDescent="0.2"/>
  <cols>
    <col min="1" max="1" width="13.33203125" customWidth="1"/>
    <col min="2" max="5" width="1.83203125" customWidth="1"/>
    <col min="6" max="6" width="46.6640625" customWidth="1"/>
    <col min="7" max="7" width="13.1640625" customWidth="1"/>
    <col min="8" max="8" width="2.1640625" customWidth="1"/>
    <col min="9" max="9" width="12.5" style="29" customWidth="1"/>
    <col min="10" max="10" width="2.1640625" style="29" customWidth="1"/>
    <col min="11" max="11" width="13.5" style="29" customWidth="1"/>
    <col min="12" max="12" width="2.1640625" customWidth="1"/>
  </cols>
  <sheetData>
    <row r="1" spans="1:12" x14ac:dyDescent="0.2">
      <c r="A1" s="22" t="str">
        <f>UPPER(CONCATENATE(Information!E7," COUNTY"))</f>
        <v xml:space="preserve"> COUNTY</v>
      </c>
      <c r="B1" s="22"/>
      <c r="C1" s="22"/>
      <c r="D1" s="22"/>
      <c r="E1" s="22"/>
      <c r="F1" s="22"/>
      <c r="G1" s="22"/>
      <c r="H1" s="22"/>
      <c r="I1" s="23"/>
      <c r="J1" s="23"/>
      <c r="K1" s="23"/>
      <c r="L1" s="22"/>
    </row>
    <row r="2" spans="1:12" x14ac:dyDescent="0.2">
      <c r="A2" s="22" t="str">
        <f>CONCATENATE(Information!D5," BUDGET")</f>
        <v>2025 BUDGET</v>
      </c>
      <c r="B2" s="22"/>
      <c r="C2" s="22"/>
      <c r="D2" s="22"/>
      <c r="E2" s="22"/>
      <c r="F2" s="22"/>
      <c r="G2" s="22"/>
      <c r="H2" s="22"/>
      <c r="I2" s="23"/>
      <c r="J2" s="23"/>
      <c r="K2" s="23"/>
      <c r="L2" s="22"/>
    </row>
    <row r="3" spans="1:12" x14ac:dyDescent="0.2">
      <c r="A3" s="22" t="s">
        <v>144</v>
      </c>
      <c r="B3" s="22"/>
      <c r="C3" s="22"/>
      <c r="D3" s="22"/>
      <c r="E3" s="22"/>
      <c r="F3" s="22"/>
      <c r="G3" s="24"/>
      <c r="H3" s="22"/>
      <c r="I3" s="25"/>
      <c r="J3" s="23"/>
      <c r="K3" s="23"/>
      <c r="L3" s="22"/>
    </row>
    <row r="4" spans="1:12" x14ac:dyDescent="0.2">
      <c r="A4" s="24"/>
      <c r="B4" s="22"/>
      <c r="C4" s="22"/>
      <c r="D4" s="22"/>
      <c r="E4" s="22"/>
      <c r="F4" s="22"/>
      <c r="G4" s="24"/>
      <c r="H4" s="22"/>
      <c r="I4" s="23"/>
      <c r="J4" s="23"/>
      <c r="K4" s="23"/>
      <c r="L4" s="22"/>
    </row>
    <row r="5" spans="1:12" x14ac:dyDescent="0.2">
      <c r="A5" s="22"/>
      <c r="B5" s="22"/>
      <c r="C5" s="22"/>
      <c r="D5" s="22"/>
      <c r="E5" s="22"/>
      <c r="F5" s="22"/>
      <c r="G5" s="26" t="s">
        <v>145</v>
      </c>
      <c r="H5" s="22"/>
      <c r="I5" s="27"/>
      <c r="J5" s="27" t="str">
        <f>CONCATENATE("Year Ended December 31, ",(Information!D5-1))</f>
        <v>Year Ended December 31, 2024</v>
      </c>
      <c r="K5" s="27"/>
      <c r="L5" s="26"/>
    </row>
    <row r="6" spans="1:12" x14ac:dyDescent="0.2">
      <c r="A6" s="26"/>
      <c r="B6" s="22"/>
      <c r="C6" s="22"/>
      <c r="D6" s="22"/>
      <c r="E6" s="22"/>
      <c r="F6" s="22"/>
      <c r="G6" s="26" t="s">
        <v>147</v>
      </c>
      <c r="H6" s="22"/>
      <c r="I6" s="28" t="s">
        <v>148</v>
      </c>
      <c r="K6" s="30" t="s">
        <v>149</v>
      </c>
      <c r="L6" s="26"/>
    </row>
    <row r="7" spans="1:12" x14ac:dyDescent="0.2">
      <c r="A7" s="238" t="s">
        <v>146</v>
      </c>
      <c r="B7" s="22"/>
      <c r="C7" s="22"/>
      <c r="D7" s="22"/>
      <c r="E7" s="22"/>
      <c r="F7" s="22"/>
      <c r="G7" s="26" t="s">
        <v>150</v>
      </c>
      <c r="H7" s="22"/>
      <c r="I7" s="30" t="s">
        <v>151</v>
      </c>
      <c r="J7" s="23"/>
      <c r="K7" s="28" t="s">
        <v>152</v>
      </c>
      <c r="L7" s="22"/>
    </row>
    <row r="8" spans="1:12" x14ac:dyDescent="0.2">
      <c r="A8" s="31" t="s">
        <v>633</v>
      </c>
      <c r="B8" s="32" t="s">
        <v>154</v>
      </c>
      <c r="C8" s="32"/>
      <c r="D8" s="32"/>
      <c r="E8" s="32"/>
      <c r="F8" s="32"/>
      <c r="G8" s="31" t="s">
        <v>153</v>
      </c>
      <c r="H8" s="22"/>
      <c r="I8" s="27" t="s">
        <v>155</v>
      </c>
      <c r="J8" s="23"/>
      <c r="K8" s="27" t="s">
        <v>156</v>
      </c>
      <c r="L8" s="22"/>
    </row>
    <row r="9" spans="1:12" x14ac:dyDescent="0.2">
      <c r="A9" s="22"/>
      <c r="B9" s="22" t="s">
        <v>157</v>
      </c>
      <c r="C9" s="22"/>
      <c r="D9" s="22"/>
      <c r="E9" s="22"/>
      <c r="F9" s="22"/>
      <c r="G9" s="22"/>
      <c r="H9" s="33"/>
      <c r="I9" s="23"/>
      <c r="J9" s="25"/>
      <c r="K9" s="23"/>
      <c r="L9" s="24"/>
    </row>
    <row r="10" spans="1:12" x14ac:dyDescent="0.2">
      <c r="A10" s="34" t="s">
        <v>157</v>
      </c>
      <c r="B10" s="22" t="s">
        <v>158</v>
      </c>
      <c r="C10" s="22"/>
      <c r="D10" s="22"/>
      <c r="E10" s="22"/>
      <c r="F10" s="22"/>
      <c r="G10" s="22"/>
      <c r="H10" s="33"/>
      <c r="I10" s="23" t="s">
        <v>157</v>
      </c>
      <c r="J10" s="25"/>
      <c r="K10" s="35" t="s">
        <v>157</v>
      </c>
      <c r="L10" s="24"/>
    </row>
    <row r="11" spans="1:12" x14ac:dyDescent="0.2">
      <c r="A11" s="34" t="s">
        <v>157</v>
      </c>
      <c r="B11" s="22"/>
      <c r="C11" s="22" t="s">
        <v>159</v>
      </c>
      <c r="D11" s="22"/>
      <c r="E11" s="22"/>
      <c r="F11" s="22"/>
      <c r="G11" s="22"/>
      <c r="H11" s="33"/>
      <c r="I11" s="23" t="s">
        <v>157</v>
      </c>
      <c r="J11" s="25"/>
      <c r="K11" s="35" t="s">
        <v>157</v>
      </c>
      <c r="L11" s="24"/>
    </row>
    <row r="12" spans="1:12" x14ac:dyDescent="0.2">
      <c r="A12" s="39"/>
      <c r="B12" s="36"/>
      <c r="C12" s="36"/>
      <c r="D12" s="36" t="s">
        <v>160</v>
      </c>
      <c r="E12" s="36"/>
      <c r="F12" s="36"/>
      <c r="G12" s="22"/>
      <c r="H12" s="33"/>
      <c r="I12" s="23"/>
      <c r="J12" s="25"/>
      <c r="K12" s="35"/>
      <c r="L12" s="24"/>
    </row>
    <row r="13" spans="1:12" x14ac:dyDescent="0.2">
      <c r="A13" s="185">
        <v>10.557</v>
      </c>
      <c r="B13" s="36"/>
      <c r="C13" s="36"/>
      <c r="D13" s="36"/>
      <c r="E13" s="36" t="s">
        <v>161</v>
      </c>
      <c r="F13" s="36"/>
      <c r="G13" s="36"/>
      <c r="H13" s="33" t="s">
        <v>162</v>
      </c>
      <c r="I13" s="37"/>
      <c r="J13" s="25"/>
      <c r="K13" s="38"/>
      <c r="L13" s="24" t="s">
        <v>163</v>
      </c>
    </row>
    <row r="14" spans="1:12" x14ac:dyDescent="0.2">
      <c r="A14" s="39"/>
      <c r="B14" s="36"/>
      <c r="C14" s="36"/>
      <c r="D14" s="36"/>
      <c r="E14" s="36" t="s">
        <v>164</v>
      </c>
      <c r="F14" s="36"/>
      <c r="G14" s="36"/>
      <c r="H14" s="33"/>
      <c r="I14" s="37"/>
      <c r="J14" s="25"/>
      <c r="K14" s="38"/>
      <c r="L14" s="24"/>
    </row>
    <row r="15" spans="1:12" x14ac:dyDescent="0.2">
      <c r="A15" s="39">
        <v>10.558999999999999</v>
      </c>
      <c r="B15" s="36"/>
      <c r="C15" s="36"/>
      <c r="D15" s="36"/>
      <c r="E15" s="36" t="s">
        <v>165</v>
      </c>
      <c r="F15" s="36"/>
      <c r="G15" s="36"/>
      <c r="H15" s="33"/>
      <c r="I15" s="37"/>
      <c r="J15" s="25"/>
      <c r="K15" s="38"/>
      <c r="L15" s="24"/>
    </row>
    <row r="16" spans="1:12" x14ac:dyDescent="0.2">
      <c r="A16" s="39"/>
      <c r="B16" s="36"/>
      <c r="C16" s="36"/>
      <c r="D16" s="36" t="s">
        <v>166</v>
      </c>
      <c r="E16" s="36"/>
      <c r="F16" s="36"/>
      <c r="G16" s="36"/>
      <c r="H16" s="33"/>
      <c r="I16" s="37"/>
      <c r="J16" s="25"/>
      <c r="K16" s="38"/>
      <c r="L16" s="24"/>
    </row>
    <row r="17" spans="1:12" x14ac:dyDescent="0.2">
      <c r="A17" s="39">
        <v>10.664999999999999</v>
      </c>
      <c r="B17" s="36"/>
      <c r="C17" s="36"/>
      <c r="D17" s="36"/>
      <c r="E17" s="36" t="s">
        <v>167</v>
      </c>
      <c r="F17" s="36"/>
      <c r="G17" s="186"/>
      <c r="H17" s="33"/>
      <c r="I17" s="37"/>
      <c r="J17" s="25"/>
      <c r="K17" s="38"/>
      <c r="L17" s="24"/>
    </row>
    <row r="18" spans="1:12" x14ac:dyDescent="0.2">
      <c r="A18" s="39"/>
      <c r="B18" s="36"/>
      <c r="C18" s="36"/>
      <c r="D18" s="36"/>
      <c r="E18" s="36" t="s">
        <v>168</v>
      </c>
      <c r="F18" s="36"/>
      <c r="G18" s="187"/>
      <c r="H18" s="33"/>
      <c r="I18" s="37"/>
      <c r="J18" s="25"/>
      <c r="K18" s="38"/>
      <c r="L18" s="24"/>
    </row>
    <row r="19" spans="1:12" x14ac:dyDescent="0.2">
      <c r="A19" s="39"/>
      <c r="B19" s="36"/>
      <c r="C19" s="36"/>
      <c r="D19" s="36"/>
      <c r="E19" s="36"/>
      <c r="F19" s="36"/>
      <c r="G19" s="188"/>
      <c r="H19" s="33"/>
      <c r="I19" s="37"/>
      <c r="J19" s="25"/>
      <c r="K19" s="38"/>
      <c r="L19" s="24"/>
    </row>
    <row r="20" spans="1:12" x14ac:dyDescent="0.2">
      <c r="A20" s="39"/>
      <c r="B20" s="36"/>
      <c r="C20" s="36"/>
      <c r="D20" s="36"/>
      <c r="E20" s="36"/>
      <c r="F20" s="36"/>
      <c r="G20" s="36"/>
      <c r="H20" s="33"/>
      <c r="I20" s="37"/>
      <c r="J20" s="25"/>
      <c r="K20" s="38"/>
      <c r="L20" s="24"/>
    </row>
    <row r="21" spans="1:12" x14ac:dyDescent="0.2">
      <c r="A21" s="185"/>
      <c r="B21" s="36"/>
      <c r="C21" s="36"/>
      <c r="D21" s="36"/>
      <c r="E21" s="36"/>
      <c r="F21" s="36"/>
      <c r="G21" s="36"/>
      <c r="H21" s="33"/>
      <c r="I21" s="37"/>
      <c r="J21" s="25"/>
      <c r="K21" s="38"/>
      <c r="L21" s="24"/>
    </row>
    <row r="22" spans="1:12" x14ac:dyDescent="0.2">
      <c r="A22" s="39"/>
      <c r="B22" s="36"/>
      <c r="C22" s="36"/>
      <c r="D22" s="36"/>
      <c r="E22" s="36"/>
      <c r="F22" s="36"/>
      <c r="G22" s="36"/>
      <c r="H22" s="33"/>
      <c r="I22" s="37"/>
      <c r="J22" s="25"/>
      <c r="K22" s="38"/>
      <c r="L22" s="24"/>
    </row>
    <row r="23" spans="1:12" x14ac:dyDescent="0.2">
      <c r="A23" s="39"/>
      <c r="B23" s="36"/>
      <c r="C23" s="36"/>
      <c r="D23" s="36"/>
      <c r="E23" s="36"/>
      <c r="F23" s="36"/>
      <c r="G23" s="36"/>
      <c r="H23" s="33"/>
      <c r="I23" s="37"/>
      <c r="J23" s="25"/>
      <c r="K23" s="38"/>
      <c r="L23" s="24"/>
    </row>
    <row r="24" spans="1:12" x14ac:dyDescent="0.2">
      <c r="A24" s="39"/>
      <c r="B24" s="36" t="s">
        <v>169</v>
      </c>
      <c r="C24" s="36"/>
      <c r="D24" s="36"/>
      <c r="E24" s="36"/>
      <c r="F24" s="36"/>
      <c r="G24" s="36"/>
      <c r="H24" s="33"/>
      <c r="I24" s="37"/>
      <c r="J24" s="25"/>
      <c r="K24" s="38"/>
      <c r="L24" s="24"/>
    </row>
    <row r="25" spans="1:12" x14ac:dyDescent="0.2">
      <c r="A25" s="39"/>
      <c r="B25" s="36" t="s">
        <v>170</v>
      </c>
      <c r="C25" s="36"/>
      <c r="D25" s="36"/>
      <c r="E25" s="36"/>
      <c r="F25" s="36"/>
      <c r="G25" s="36"/>
      <c r="H25" s="33"/>
      <c r="I25" s="37"/>
      <c r="J25" s="25"/>
      <c r="K25" s="38"/>
      <c r="L25" s="24"/>
    </row>
    <row r="26" spans="1:12" x14ac:dyDescent="0.2">
      <c r="A26" s="39"/>
      <c r="B26" s="36"/>
      <c r="C26" s="36" t="s">
        <v>159</v>
      </c>
      <c r="D26" s="36"/>
      <c r="E26" s="36"/>
      <c r="F26" s="36"/>
      <c r="G26" s="36"/>
      <c r="H26" s="33"/>
      <c r="I26" s="37"/>
      <c r="J26" s="25"/>
      <c r="K26" s="38"/>
      <c r="L26" s="24"/>
    </row>
    <row r="27" spans="1:12" x14ac:dyDescent="0.2">
      <c r="A27" s="39"/>
      <c r="B27" s="36"/>
      <c r="C27" s="36"/>
      <c r="D27" s="36" t="s">
        <v>171</v>
      </c>
      <c r="E27" s="36"/>
      <c r="F27" s="36"/>
      <c r="G27" s="36"/>
      <c r="H27" s="33"/>
      <c r="I27" s="37"/>
      <c r="J27" s="25"/>
      <c r="K27" s="38"/>
      <c r="L27" s="24"/>
    </row>
    <row r="28" spans="1:12" x14ac:dyDescent="0.2">
      <c r="A28" s="39">
        <v>14.228</v>
      </c>
      <c r="B28" s="36"/>
      <c r="C28" s="36"/>
      <c r="D28" s="36"/>
      <c r="E28" s="36" t="s">
        <v>172</v>
      </c>
      <c r="F28" s="36"/>
      <c r="G28" s="186"/>
      <c r="H28" s="33"/>
      <c r="I28" s="37"/>
      <c r="J28" s="25"/>
      <c r="K28" s="38"/>
      <c r="L28" s="24"/>
    </row>
    <row r="29" spans="1:12" x14ac:dyDescent="0.2">
      <c r="A29" s="39"/>
      <c r="B29" s="36"/>
      <c r="C29" s="36"/>
      <c r="D29" s="36"/>
      <c r="E29" s="36" t="s">
        <v>173</v>
      </c>
      <c r="F29" s="36"/>
      <c r="G29" s="36"/>
      <c r="H29" s="33"/>
      <c r="I29" s="37"/>
      <c r="J29" s="25"/>
      <c r="K29" s="38"/>
      <c r="L29" s="24"/>
    </row>
    <row r="30" spans="1:12" x14ac:dyDescent="0.2">
      <c r="A30" s="39"/>
      <c r="B30" s="36"/>
      <c r="C30" s="36"/>
      <c r="D30" s="36" t="s">
        <v>174</v>
      </c>
      <c r="E30" s="36"/>
      <c r="F30" s="36"/>
      <c r="G30" s="36"/>
      <c r="H30" s="33"/>
      <c r="I30" s="37"/>
      <c r="J30" s="25"/>
      <c r="K30" s="38"/>
      <c r="L30" s="24"/>
    </row>
    <row r="31" spans="1:12" x14ac:dyDescent="0.2">
      <c r="A31" s="39">
        <v>14.231</v>
      </c>
      <c r="B31" s="36"/>
      <c r="C31" s="36"/>
      <c r="D31" s="36"/>
      <c r="E31" s="36" t="s">
        <v>175</v>
      </c>
      <c r="F31" s="36"/>
      <c r="G31" s="36"/>
      <c r="H31" s="33"/>
      <c r="I31" s="37"/>
      <c r="J31" s="25"/>
      <c r="K31" s="38"/>
      <c r="L31" s="24"/>
    </row>
    <row r="32" spans="1:12" x14ac:dyDescent="0.2">
      <c r="A32" s="39"/>
      <c r="B32" s="36"/>
      <c r="C32" s="36"/>
      <c r="D32" s="36"/>
      <c r="E32" s="36"/>
      <c r="F32" s="36"/>
      <c r="G32" s="36"/>
      <c r="H32" s="33"/>
      <c r="I32" s="37"/>
      <c r="J32" s="25"/>
      <c r="K32" s="38"/>
      <c r="L32" s="24"/>
    </row>
    <row r="33" spans="1:12" x14ac:dyDescent="0.2">
      <c r="A33" s="40"/>
      <c r="B33" s="41"/>
      <c r="C33" s="41"/>
      <c r="D33" s="41"/>
      <c r="E33" s="41"/>
      <c r="F33" s="41"/>
      <c r="G33" s="42"/>
      <c r="H33" s="24"/>
      <c r="I33" s="43"/>
      <c r="J33" s="44"/>
      <c r="K33" s="45"/>
      <c r="L33" s="24"/>
    </row>
    <row r="34" spans="1:12" x14ac:dyDescent="0.2">
      <c r="A34" s="40"/>
      <c r="B34" s="41"/>
      <c r="C34" s="41"/>
      <c r="D34" s="41"/>
      <c r="E34" s="41"/>
      <c r="F34" s="41"/>
      <c r="G34" s="42"/>
      <c r="H34" s="24"/>
      <c r="I34" s="43"/>
      <c r="J34" s="44"/>
      <c r="K34" s="45"/>
      <c r="L34" s="24"/>
    </row>
    <row r="35" spans="1:12" x14ac:dyDescent="0.2">
      <c r="A35" s="39"/>
      <c r="B35" s="36" t="s">
        <v>176</v>
      </c>
      <c r="C35" s="36"/>
      <c r="D35" s="36"/>
      <c r="E35" s="36"/>
      <c r="F35" s="36"/>
      <c r="G35" s="36"/>
      <c r="H35" s="33"/>
      <c r="I35" s="37"/>
      <c r="J35" s="25"/>
      <c r="K35" s="38"/>
      <c r="L35" s="24"/>
    </row>
    <row r="36" spans="1:12" x14ac:dyDescent="0.2">
      <c r="A36" s="39"/>
      <c r="B36" s="36"/>
      <c r="C36" s="36" t="s">
        <v>177</v>
      </c>
      <c r="D36" s="36"/>
      <c r="E36" s="36"/>
      <c r="F36" s="36"/>
      <c r="G36" s="36"/>
      <c r="H36" s="33"/>
      <c r="I36" s="37"/>
      <c r="J36" s="25"/>
      <c r="K36" s="38"/>
      <c r="L36" s="24"/>
    </row>
    <row r="37" spans="1:12" x14ac:dyDescent="0.2">
      <c r="A37" s="39">
        <v>16.71</v>
      </c>
      <c r="B37" s="36"/>
      <c r="C37" s="36"/>
      <c r="D37" s="36" t="s">
        <v>178</v>
      </c>
      <c r="E37" s="36"/>
      <c r="F37" s="36"/>
      <c r="G37" s="36"/>
      <c r="H37" s="33"/>
      <c r="I37" s="37"/>
      <c r="J37" s="25"/>
      <c r="K37" s="38"/>
      <c r="L37" s="24"/>
    </row>
    <row r="38" spans="1:12" x14ac:dyDescent="0.2">
      <c r="A38" s="237" t="s">
        <v>179</v>
      </c>
      <c r="B38" s="36"/>
      <c r="C38" s="36"/>
      <c r="D38" s="36" t="s">
        <v>180</v>
      </c>
      <c r="E38" s="36"/>
      <c r="F38" s="36"/>
      <c r="G38" s="36"/>
      <c r="H38" s="33"/>
      <c r="I38" s="37"/>
      <c r="J38" s="25"/>
      <c r="K38" s="38"/>
      <c r="L38" s="24"/>
    </row>
    <row r="39" spans="1:12" x14ac:dyDescent="0.2">
      <c r="A39" s="39"/>
      <c r="B39" s="36"/>
      <c r="C39" s="36" t="s">
        <v>181</v>
      </c>
      <c r="D39" s="36"/>
      <c r="E39" s="36"/>
      <c r="F39" s="36"/>
      <c r="G39" s="36"/>
      <c r="H39" s="33"/>
      <c r="I39" s="37"/>
      <c r="J39" s="25"/>
      <c r="K39" s="38"/>
      <c r="L39" s="24"/>
    </row>
    <row r="40" spans="1:12" x14ac:dyDescent="0.2">
      <c r="A40" s="39"/>
      <c r="B40" s="36"/>
      <c r="C40" s="36"/>
      <c r="D40" s="36" t="s">
        <v>182</v>
      </c>
      <c r="E40" s="36"/>
      <c r="F40" s="36"/>
      <c r="G40" s="36"/>
      <c r="H40" s="33"/>
      <c r="I40" s="37"/>
      <c r="J40" s="25"/>
      <c r="K40" s="38"/>
      <c r="L40" s="24"/>
    </row>
    <row r="41" spans="1:12" x14ac:dyDescent="0.2">
      <c r="A41" s="50">
        <v>16.54</v>
      </c>
      <c r="B41" s="47"/>
      <c r="C41" s="47"/>
      <c r="D41" s="47"/>
      <c r="E41" s="47" t="s">
        <v>183</v>
      </c>
      <c r="F41" s="47"/>
      <c r="G41" s="36"/>
      <c r="H41" s="33"/>
      <c r="I41" s="37"/>
      <c r="J41" s="25"/>
      <c r="K41" s="38"/>
      <c r="L41" s="24"/>
    </row>
    <row r="42" spans="1:12" x14ac:dyDescent="0.2">
      <c r="A42" s="50"/>
      <c r="B42" s="47"/>
      <c r="C42" s="47"/>
      <c r="D42" s="47"/>
      <c r="E42" s="47" t="s">
        <v>184</v>
      </c>
      <c r="F42" s="47"/>
      <c r="G42" s="36"/>
      <c r="H42" s="33"/>
      <c r="I42" s="37"/>
      <c r="J42" s="25"/>
      <c r="K42" s="38"/>
      <c r="L42" s="24"/>
    </row>
    <row r="43" spans="1:12" x14ac:dyDescent="0.2">
      <c r="A43" s="39">
        <v>16.574999999999999</v>
      </c>
      <c r="B43" s="36"/>
      <c r="C43" s="36"/>
      <c r="D43" s="36"/>
      <c r="E43" s="36" t="s">
        <v>185</v>
      </c>
      <c r="F43" s="36"/>
      <c r="G43" s="36"/>
      <c r="H43" s="33"/>
      <c r="I43" s="37"/>
      <c r="J43" s="25"/>
      <c r="K43" s="38"/>
      <c r="L43" s="24"/>
    </row>
    <row r="44" spans="1:12" x14ac:dyDescent="0.2">
      <c r="A44" s="39">
        <v>16.588000000000001</v>
      </c>
      <c r="B44" s="36"/>
      <c r="C44" s="36"/>
      <c r="D44" s="36"/>
      <c r="E44" s="36" t="s">
        <v>186</v>
      </c>
      <c r="F44" s="36"/>
      <c r="G44" s="36"/>
      <c r="H44" s="33"/>
      <c r="I44" s="37"/>
      <c r="J44" s="25"/>
      <c r="K44" s="38"/>
      <c r="L44" s="24"/>
    </row>
    <row r="45" spans="1:12" x14ac:dyDescent="0.2">
      <c r="A45" s="39">
        <v>16.738</v>
      </c>
      <c r="B45" s="36"/>
      <c r="C45" s="36"/>
      <c r="D45" s="36"/>
      <c r="E45" s="47" t="s">
        <v>187</v>
      </c>
      <c r="F45" s="36"/>
      <c r="G45" s="47"/>
      <c r="I45" s="48"/>
      <c r="K45" s="49"/>
    </row>
    <row r="46" spans="1:12" x14ac:dyDescent="0.2">
      <c r="A46" s="39"/>
      <c r="B46" s="47"/>
      <c r="C46" s="47"/>
      <c r="D46" s="36"/>
      <c r="E46" s="47" t="s">
        <v>188</v>
      </c>
      <c r="F46" s="47"/>
      <c r="G46" s="47"/>
      <c r="I46" s="48"/>
      <c r="K46" s="49"/>
    </row>
    <row r="47" spans="1:12" x14ac:dyDescent="0.2">
      <c r="A47" s="39"/>
      <c r="B47" s="47"/>
      <c r="C47" s="47"/>
      <c r="D47" s="36" t="s">
        <v>189</v>
      </c>
      <c r="E47" s="47"/>
      <c r="F47" s="47"/>
      <c r="G47" s="47"/>
      <c r="I47" s="48"/>
      <c r="K47" s="49"/>
    </row>
    <row r="48" spans="1:12" x14ac:dyDescent="0.2">
      <c r="A48" s="50">
        <v>16.579999999999998</v>
      </c>
      <c r="B48" s="47"/>
      <c r="C48" s="47"/>
      <c r="D48" s="47"/>
      <c r="E48" s="47" t="s">
        <v>190</v>
      </c>
      <c r="F48" s="47"/>
      <c r="G48" s="36"/>
      <c r="H48" s="33"/>
      <c r="I48" s="37"/>
      <c r="J48" s="25"/>
      <c r="K48" s="38"/>
      <c r="L48" s="24"/>
    </row>
    <row r="49" spans="1:12" x14ac:dyDescent="0.2">
      <c r="A49" s="39"/>
      <c r="B49" s="36"/>
      <c r="C49" s="36"/>
      <c r="D49" s="36"/>
      <c r="E49" s="36" t="s">
        <v>191</v>
      </c>
      <c r="F49" s="47"/>
      <c r="G49" s="36"/>
      <c r="H49" s="33"/>
      <c r="I49" s="37"/>
      <c r="J49" s="25"/>
      <c r="K49" s="38"/>
      <c r="L49" s="24"/>
    </row>
    <row r="50" spans="1:12" x14ac:dyDescent="0.2">
      <c r="A50" s="39"/>
      <c r="B50" s="36"/>
      <c r="C50" s="36"/>
      <c r="D50" s="36" t="s">
        <v>192</v>
      </c>
      <c r="E50" s="36"/>
      <c r="F50" s="36"/>
      <c r="G50" s="36"/>
      <c r="H50" s="33"/>
      <c r="I50" s="37"/>
      <c r="J50" s="25"/>
      <c r="K50" s="38"/>
      <c r="L50" s="24"/>
    </row>
    <row r="51" spans="1:12" x14ac:dyDescent="0.2">
      <c r="A51" s="189">
        <v>16</v>
      </c>
      <c r="B51" s="36"/>
      <c r="C51" s="36"/>
      <c r="D51" s="36"/>
      <c r="E51" s="36" t="s">
        <v>193</v>
      </c>
      <c r="F51" s="36"/>
      <c r="G51" s="36"/>
      <c r="H51" s="33"/>
      <c r="I51" s="37"/>
      <c r="J51" s="25"/>
      <c r="K51" s="38"/>
      <c r="L51" s="24"/>
    </row>
    <row r="52" spans="1:12" x14ac:dyDescent="0.2">
      <c r="A52" s="39"/>
      <c r="B52" s="36"/>
      <c r="C52" s="36"/>
      <c r="D52" s="36"/>
      <c r="E52" s="36"/>
      <c r="F52" s="36"/>
      <c r="G52" s="36"/>
      <c r="H52" s="33"/>
      <c r="I52" s="37"/>
      <c r="J52" s="25"/>
      <c r="K52" s="38"/>
      <c r="L52" s="24"/>
    </row>
    <row r="53" spans="1:12" x14ac:dyDescent="0.2">
      <c r="A53" s="50"/>
      <c r="B53" s="36"/>
      <c r="C53" s="36"/>
      <c r="D53" s="36"/>
      <c r="E53" s="36"/>
      <c r="F53" s="36"/>
      <c r="G53" s="36"/>
      <c r="H53" s="33"/>
      <c r="I53" s="37"/>
      <c r="J53" s="25"/>
      <c r="K53" s="38"/>
      <c r="L53" s="24"/>
    </row>
    <row r="54" spans="1:12" x14ac:dyDescent="0.2">
      <c r="A54" s="50"/>
      <c r="B54" s="36"/>
      <c r="C54" s="36"/>
      <c r="D54" s="36"/>
      <c r="E54" s="36"/>
      <c r="F54" s="36"/>
      <c r="G54" s="36"/>
      <c r="H54" s="33"/>
      <c r="I54" s="37"/>
      <c r="J54" s="25"/>
      <c r="K54" s="38"/>
      <c r="L54" s="24"/>
    </row>
    <row r="55" spans="1:12" x14ac:dyDescent="0.2">
      <c r="A55" s="50"/>
      <c r="B55" s="47"/>
      <c r="C55" s="47"/>
      <c r="D55" s="47"/>
      <c r="E55" s="47"/>
      <c r="F55" s="47"/>
      <c r="G55" s="36"/>
      <c r="H55" s="33"/>
      <c r="I55" s="37"/>
      <c r="J55" s="25"/>
      <c r="K55" s="38"/>
      <c r="L55" s="24"/>
    </row>
    <row r="56" spans="1:12" x14ac:dyDescent="0.2">
      <c r="A56" s="50"/>
      <c r="B56" s="36"/>
      <c r="C56" s="36"/>
      <c r="D56" s="36"/>
      <c r="E56" s="36"/>
      <c r="F56" s="36"/>
      <c r="G56" s="36"/>
      <c r="H56" s="33"/>
      <c r="I56" s="37"/>
      <c r="J56" s="25"/>
      <c r="K56" s="38"/>
      <c r="L56" s="24"/>
    </row>
    <row r="57" spans="1:12" x14ac:dyDescent="0.2">
      <c r="A57" s="50"/>
      <c r="B57" s="36"/>
      <c r="C57" s="36"/>
      <c r="D57" s="36"/>
      <c r="E57" s="36"/>
      <c r="F57" s="36"/>
      <c r="G57" s="36"/>
      <c r="H57" s="33"/>
      <c r="I57" s="37"/>
      <c r="J57" s="25"/>
      <c r="K57" s="38"/>
      <c r="L57" s="24"/>
    </row>
    <row r="58" spans="1:12" x14ac:dyDescent="0.2">
      <c r="A58" s="51"/>
      <c r="B58" s="52"/>
      <c r="C58" s="53"/>
      <c r="D58" s="54"/>
      <c r="E58" s="54"/>
      <c r="F58" s="55" t="s">
        <v>194</v>
      </c>
      <c r="G58" s="56"/>
      <c r="H58" s="24"/>
      <c r="I58" s="57"/>
      <c r="J58" s="25"/>
      <c r="K58" s="58"/>
      <c r="L58" s="24"/>
    </row>
    <row r="59" spans="1:12" x14ac:dyDescent="0.2">
      <c r="A59" s="51"/>
      <c r="B59" s="52"/>
      <c r="C59" s="53"/>
      <c r="D59" s="54"/>
      <c r="E59" s="54"/>
      <c r="F59" s="52"/>
      <c r="G59" s="56"/>
      <c r="H59" s="24"/>
      <c r="I59" s="57"/>
      <c r="J59" s="25"/>
      <c r="K59" s="58"/>
      <c r="L59" s="24"/>
    </row>
    <row r="60" spans="1:12" x14ac:dyDescent="0.2">
      <c r="A60" s="59" t="str">
        <f>UPPER(CONCATENATE(Information!E7," COUNTY"))</f>
        <v xml:space="preserve"> COUNTY</v>
      </c>
      <c r="B60" s="22"/>
      <c r="C60" s="22"/>
      <c r="D60" s="22"/>
      <c r="E60" s="22"/>
      <c r="F60" s="22"/>
      <c r="G60" s="33"/>
      <c r="H60" s="33"/>
      <c r="I60" s="23"/>
      <c r="J60" s="25"/>
      <c r="K60" s="35"/>
      <c r="L60" s="24"/>
    </row>
    <row r="61" spans="1:12" x14ac:dyDescent="0.2">
      <c r="A61" s="59" t="str">
        <f>CONCATENATE(Information!D5," BUDGET")</f>
        <v>2025 BUDGET</v>
      </c>
      <c r="B61" s="22"/>
      <c r="C61" s="22"/>
      <c r="D61" s="22"/>
      <c r="E61" s="22"/>
      <c r="F61" s="22"/>
      <c r="G61" s="33"/>
      <c r="H61" s="33"/>
      <c r="I61" s="23"/>
      <c r="J61" s="25"/>
      <c r="K61" s="35"/>
      <c r="L61" s="24"/>
    </row>
    <row r="62" spans="1:12" x14ac:dyDescent="0.2">
      <c r="A62" s="59" t="s">
        <v>144</v>
      </c>
      <c r="B62" s="22"/>
      <c r="C62" s="22"/>
      <c r="D62" s="22"/>
      <c r="E62" s="22"/>
      <c r="F62" s="22"/>
      <c r="G62" s="24"/>
      <c r="H62" s="33"/>
      <c r="I62" s="25"/>
      <c r="J62" s="25"/>
      <c r="K62" s="35"/>
      <c r="L62" s="24"/>
    </row>
    <row r="63" spans="1:12" x14ac:dyDescent="0.2">
      <c r="A63" s="60"/>
      <c r="B63" s="22"/>
      <c r="C63" s="22"/>
      <c r="D63" s="22"/>
      <c r="E63" s="22"/>
      <c r="F63" s="22"/>
      <c r="G63" s="24"/>
      <c r="H63" s="33"/>
      <c r="I63" s="23"/>
      <c r="J63" s="25"/>
      <c r="K63" s="35"/>
      <c r="L63" s="24"/>
    </row>
    <row r="64" spans="1:12" x14ac:dyDescent="0.2">
      <c r="A64" s="59"/>
      <c r="B64" s="22"/>
      <c r="C64" s="22"/>
      <c r="D64" s="22"/>
      <c r="E64" s="22"/>
      <c r="F64" s="22"/>
      <c r="G64" s="26" t="s">
        <v>145</v>
      </c>
      <c r="H64" s="33"/>
      <c r="I64" s="27"/>
      <c r="J64" s="61" t="str">
        <f>CONCATENATE("Year Ended December 31, ",(Information!D5-1))</f>
        <v>Year Ended December 31, 2024</v>
      </c>
      <c r="K64" s="62"/>
      <c r="L64" s="22"/>
    </row>
    <row r="65" spans="1:12" x14ac:dyDescent="0.2">
      <c r="A65" s="63"/>
      <c r="B65" s="22"/>
      <c r="C65" s="22"/>
      <c r="D65" s="22"/>
      <c r="E65" s="22"/>
      <c r="F65" s="22"/>
      <c r="G65" s="26" t="s">
        <v>147</v>
      </c>
      <c r="H65" s="33"/>
      <c r="I65" s="28" t="s">
        <v>148</v>
      </c>
      <c r="K65" s="64" t="s">
        <v>149</v>
      </c>
      <c r="L65" s="22"/>
    </row>
    <row r="66" spans="1:12" x14ac:dyDescent="0.2">
      <c r="A66" s="63" t="s">
        <v>146</v>
      </c>
      <c r="B66" s="22"/>
      <c r="C66" s="22"/>
      <c r="D66" s="22"/>
      <c r="E66" s="22"/>
      <c r="F66" s="22"/>
      <c r="G66" s="26" t="s">
        <v>150</v>
      </c>
      <c r="H66" s="33"/>
      <c r="I66" s="30" t="s">
        <v>151</v>
      </c>
      <c r="J66" s="23"/>
      <c r="K66" s="65" t="s">
        <v>152</v>
      </c>
      <c r="L66" s="22"/>
    </row>
    <row r="67" spans="1:12" x14ac:dyDescent="0.2">
      <c r="A67" s="66" t="s">
        <v>633</v>
      </c>
      <c r="B67" s="32" t="s">
        <v>154</v>
      </c>
      <c r="C67" s="32"/>
      <c r="D67" s="32"/>
      <c r="E67" s="32"/>
      <c r="F67" s="32"/>
      <c r="G67" s="31" t="s">
        <v>153</v>
      </c>
      <c r="H67" s="33"/>
      <c r="I67" s="27" t="s">
        <v>155</v>
      </c>
      <c r="J67" s="23"/>
      <c r="K67" s="62" t="s">
        <v>156</v>
      </c>
      <c r="L67" s="22"/>
    </row>
    <row r="68" spans="1:12" x14ac:dyDescent="0.2">
      <c r="A68" s="59"/>
      <c r="B68" s="22"/>
      <c r="C68" s="22"/>
      <c r="D68" s="22"/>
      <c r="E68" s="22"/>
      <c r="F68" s="22"/>
      <c r="G68" s="22"/>
      <c r="H68" s="33"/>
      <c r="I68" s="23"/>
      <c r="J68" s="25"/>
      <c r="K68" s="35"/>
      <c r="L68" s="24"/>
    </row>
    <row r="69" spans="1:12" x14ac:dyDescent="0.2">
      <c r="A69" s="39" t="s">
        <v>157</v>
      </c>
      <c r="B69" s="36" t="s">
        <v>195</v>
      </c>
      <c r="C69" s="36"/>
      <c r="D69" s="36"/>
      <c r="E69" s="36"/>
      <c r="F69" s="36"/>
      <c r="G69" s="36"/>
      <c r="H69" s="33"/>
      <c r="I69" s="37"/>
      <c r="J69" s="25"/>
      <c r="K69" s="38"/>
      <c r="L69" s="24"/>
    </row>
    <row r="70" spans="1:12" x14ac:dyDescent="0.2">
      <c r="A70" s="39" t="s">
        <v>157</v>
      </c>
      <c r="B70" s="36"/>
      <c r="C70" s="36" t="s">
        <v>159</v>
      </c>
      <c r="D70" s="36"/>
      <c r="E70" s="36"/>
      <c r="F70" s="36"/>
      <c r="G70" s="36"/>
      <c r="H70" s="33"/>
      <c r="I70" s="37"/>
      <c r="J70" s="25"/>
      <c r="K70" s="38"/>
      <c r="L70" s="24"/>
    </row>
    <row r="71" spans="1:12" x14ac:dyDescent="0.2">
      <c r="A71" s="39" t="s">
        <v>157</v>
      </c>
      <c r="B71" s="36"/>
      <c r="C71" s="36"/>
      <c r="D71" s="36" t="s">
        <v>196</v>
      </c>
      <c r="E71" s="36"/>
      <c r="F71" s="36"/>
      <c r="G71" s="36"/>
      <c r="H71" s="33"/>
      <c r="I71" s="37"/>
      <c r="J71" s="25"/>
      <c r="K71" s="38"/>
      <c r="L71" s="24"/>
    </row>
    <row r="72" spans="1:12" x14ac:dyDescent="0.2">
      <c r="A72" s="39">
        <v>20.204999999999998</v>
      </c>
      <c r="B72" s="36"/>
      <c r="C72" s="36"/>
      <c r="D72" s="47"/>
      <c r="E72" s="36" t="s">
        <v>197</v>
      </c>
      <c r="F72" s="36"/>
      <c r="G72" s="36" t="s">
        <v>198</v>
      </c>
      <c r="H72" s="33"/>
      <c r="I72" s="37"/>
      <c r="J72" s="25"/>
      <c r="K72" s="38"/>
      <c r="L72" s="24"/>
    </row>
    <row r="73" spans="1:12" x14ac:dyDescent="0.2">
      <c r="A73" s="50"/>
      <c r="B73" s="47"/>
      <c r="C73" s="47"/>
      <c r="D73" s="47"/>
      <c r="E73" s="47"/>
      <c r="F73" s="47"/>
      <c r="G73" s="36" t="s">
        <v>198</v>
      </c>
      <c r="H73" s="33"/>
      <c r="I73" s="37"/>
      <c r="J73" s="25"/>
      <c r="K73" s="38"/>
      <c r="L73" s="24"/>
    </row>
    <row r="74" spans="1:12" x14ac:dyDescent="0.2">
      <c r="A74" s="39"/>
      <c r="B74" s="36"/>
      <c r="C74" s="36"/>
      <c r="D74" s="47"/>
      <c r="E74" s="36"/>
      <c r="F74" s="36"/>
      <c r="G74" s="36" t="s">
        <v>198</v>
      </c>
      <c r="H74" s="33"/>
      <c r="I74" s="37"/>
      <c r="J74" s="25"/>
      <c r="K74" s="38"/>
      <c r="L74" s="24"/>
    </row>
    <row r="75" spans="1:12" x14ac:dyDescent="0.2">
      <c r="A75" s="39"/>
      <c r="B75" s="36"/>
      <c r="C75" s="36"/>
      <c r="D75" s="47"/>
      <c r="E75" s="36"/>
      <c r="F75" s="36"/>
      <c r="G75" s="36" t="s">
        <v>198</v>
      </c>
      <c r="H75" s="33"/>
      <c r="I75" s="37"/>
      <c r="J75" s="25"/>
      <c r="K75" s="38"/>
      <c r="L75" s="24"/>
    </row>
    <row r="76" spans="1:12" x14ac:dyDescent="0.2">
      <c r="A76" s="39">
        <v>20.6</v>
      </c>
      <c r="B76" s="36"/>
      <c r="C76" s="36"/>
      <c r="D76" s="47"/>
      <c r="E76" s="36" t="s">
        <v>622</v>
      </c>
      <c r="F76" s="36"/>
      <c r="G76" s="36"/>
      <c r="H76" s="33"/>
      <c r="I76" s="37"/>
      <c r="J76" s="25"/>
      <c r="K76" s="38"/>
      <c r="L76" s="24"/>
    </row>
    <row r="77" spans="1:12" x14ac:dyDescent="0.2">
      <c r="A77" s="39">
        <v>20.600999999999999</v>
      </c>
      <c r="B77" s="36"/>
      <c r="C77" s="36"/>
      <c r="D77" s="47"/>
      <c r="E77" s="36" t="s">
        <v>624</v>
      </c>
      <c r="F77" s="36"/>
      <c r="G77" s="36"/>
      <c r="H77" s="33"/>
      <c r="I77" s="37"/>
      <c r="J77" s="25"/>
      <c r="K77" s="38"/>
      <c r="L77" s="24"/>
    </row>
    <row r="78" spans="1:12" x14ac:dyDescent="0.2">
      <c r="A78" s="39"/>
      <c r="B78" s="36"/>
      <c r="C78" s="36"/>
      <c r="D78" s="47"/>
      <c r="E78" s="36"/>
      <c r="F78" s="36" t="s">
        <v>623</v>
      </c>
      <c r="G78" s="36"/>
      <c r="H78" s="33"/>
      <c r="I78" s="37"/>
      <c r="J78" s="25"/>
      <c r="K78" s="38"/>
      <c r="L78" s="24"/>
    </row>
    <row r="79" spans="1:12" x14ac:dyDescent="0.2">
      <c r="A79" s="39">
        <v>20.606999999999999</v>
      </c>
      <c r="B79" s="36"/>
      <c r="C79" s="36"/>
      <c r="D79" s="47"/>
      <c r="E79" s="36" t="s">
        <v>621</v>
      </c>
      <c r="F79" s="36"/>
      <c r="G79" s="36"/>
      <c r="H79" s="33"/>
      <c r="I79" s="37"/>
      <c r="J79" s="25"/>
      <c r="K79" s="38"/>
      <c r="L79" s="24"/>
    </row>
    <row r="80" spans="1:12" x14ac:dyDescent="0.2">
      <c r="A80" s="39">
        <v>20.616</v>
      </c>
      <c r="B80" s="36"/>
      <c r="C80" s="36"/>
      <c r="D80" s="47"/>
      <c r="E80" s="36" t="s">
        <v>620</v>
      </c>
      <c r="F80" s="36"/>
      <c r="G80" s="36"/>
      <c r="H80" s="33"/>
      <c r="I80" s="37"/>
      <c r="J80" s="25"/>
      <c r="K80" s="38"/>
      <c r="L80" s="24"/>
    </row>
    <row r="81" spans="1:12" x14ac:dyDescent="0.2">
      <c r="A81" s="39"/>
      <c r="B81" s="36"/>
      <c r="C81" s="36"/>
      <c r="D81" s="47"/>
      <c r="E81" s="36"/>
      <c r="F81" s="36"/>
      <c r="G81" s="36"/>
      <c r="H81" s="33"/>
      <c r="I81" s="37"/>
      <c r="J81" s="25"/>
      <c r="K81" s="38"/>
      <c r="L81" s="24"/>
    </row>
    <row r="82" spans="1:12" x14ac:dyDescent="0.2">
      <c r="A82" s="39"/>
      <c r="B82" s="36"/>
      <c r="C82" s="36"/>
      <c r="D82" s="47"/>
      <c r="E82" s="36"/>
      <c r="F82" s="36"/>
      <c r="G82" s="36"/>
      <c r="H82" s="33"/>
      <c r="I82" s="37"/>
      <c r="J82" s="25"/>
      <c r="K82" s="38"/>
      <c r="L82" s="24"/>
    </row>
    <row r="83" spans="1:12" x14ac:dyDescent="0.2">
      <c r="A83" s="39"/>
      <c r="B83" s="36"/>
      <c r="C83" s="36"/>
      <c r="D83" s="36" t="s">
        <v>199</v>
      </c>
      <c r="E83" s="36"/>
      <c r="F83" s="36"/>
      <c r="G83" s="36"/>
      <c r="H83" s="33"/>
      <c r="I83" s="37"/>
      <c r="J83" s="25"/>
      <c r="K83" s="38"/>
      <c r="L83" s="24"/>
    </row>
    <row r="84" spans="1:12" x14ac:dyDescent="0.2">
      <c r="A84" s="47">
        <v>20.702999999999999</v>
      </c>
      <c r="B84" s="47"/>
      <c r="C84" s="47"/>
      <c r="D84" s="47"/>
      <c r="E84" s="47" t="s">
        <v>200</v>
      </c>
      <c r="F84" s="47"/>
      <c r="G84" s="36"/>
      <c r="H84" s="33"/>
      <c r="I84" s="37"/>
      <c r="J84" s="25"/>
      <c r="K84" s="38"/>
      <c r="L84" s="24"/>
    </row>
    <row r="85" spans="1:12" x14ac:dyDescent="0.2">
      <c r="A85" s="47"/>
      <c r="B85" s="47"/>
      <c r="C85" s="47"/>
      <c r="D85" s="47"/>
      <c r="E85" s="47" t="s">
        <v>201</v>
      </c>
      <c r="F85" s="47"/>
      <c r="G85" s="36"/>
      <c r="H85" s="33"/>
      <c r="I85" s="37"/>
      <c r="J85" s="25"/>
      <c r="K85" s="38"/>
      <c r="L85" s="24"/>
    </row>
    <row r="86" spans="1:12" x14ac:dyDescent="0.2">
      <c r="A86" s="47"/>
      <c r="B86" s="47"/>
      <c r="C86" s="47"/>
      <c r="D86" s="47"/>
      <c r="E86" s="47"/>
      <c r="F86" s="47"/>
      <c r="G86" s="36"/>
      <c r="H86" s="33"/>
      <c r="I86" s="37"/>
      <c r="J86" s="25"/>
      <c r="K86" s="38"/>
      <c r="L86" s="24"/>
    </row>
    <row r="87" spans="1:12" x14ac:dyDescent="0.2">
      <c r="A87" s="50"/>
      <c r="B87" s="47"/>
      <c r="C87" s="47"/>
      <c r="D87" s="47"/>
      <c r="E87" s="47"/>
      <c r="F87" s="47"/>
      <c r="G87" s="36"/>
      <c r="H87" s="33"/>
      <c r="I87" s="37"/>
      <c r="J87" s="25"/>
      <c r="K87" s="38"/>
      <c r="L87" s="24"/>
    </row>
    <row r="88" spans="1:12" x14ac:dyDescent="0.2">
      <c r="A88" s="50"/>
      <c r="B88" s="47"/>
      <c r="C88" s="47"/>
      <c r="D88" s="47"/>
      <c r="E88" s="47"/>
      <c r="F88" s="47"/>
      <c r="G88" s="36"/>
      <c r="H88" s="33"/>
      <c r="I88" s="37"/>
      <c r="J88" s="25"/>
      <c r="K88" s="38"/>
      <c r="L88" s="24"/>
    </row>
    <row r="89" spans="1:12" x14ac:dyDescent="0.2">
      <c r="A89" s="50"/>
      <c r="B89" s="47"/>
      <c r="C89" s="47"/>
      <c r="D89" s="47"/>
      <c r="E89" s="47"/>
      <c r="F89" s="47"/>
      <c r="G89" s="36"/>
      <c r="H89" s="33"/>
      <c r="I89" s="37"/>
      <c r="J89" s="25"/>
      <c r="K89" s="38"/>
      <c r="L89" s="24"/>
    </row>
    <row r="90" spans="1:12" x14ac:dyDescent="0.2">
      <c r="A90" s="39"/>
      <c r="B90" s="36" t="s">
        <v>202</v>
      </c>
      <c r="C90" s="36"/>
      <c r="D90" s="36"/>
      <c r="E90" s="36"/>
      <c r="F90" s="36"/>
      <c r="G90" s="36"/>
      <c r="H90" s="33"/>
      <c r="I90" s="37"/>
      <c r="J90" s="25"/>
      <c r="K90" s="38"/>
      <c r="L90" s="24"/>
    </row>
    <row r="91" spans="1:12" x14ac:dyDescent="0.2">
      <c r="A91" s="39"/>
      <c r="B91" s="36"/>
      <c r="C91" s="36" t="s">
        <v>203</v>
      </c>
      <c r="D91" s="36"/>
      <c r="E91" s="36"/>
      <c r="F91" s="36"/>
      <c r="G91" s="36"/>
      <c r="H91" s="33"/>
      <c r="I91" s="37"/>
      <c r="J91" s="25"/>
      <c r="K91" s="38"/>
      <c r="L91" s="24"/>
    </row>
    <row r="92" spans="1:12" x14ac:dyDescent="0.2">
      <c r="A92" s="39">
        <v>39.003</v>
      </c>
      <c r="B92" s="36"/>
      <c r="C92" s="36"/>
      <c r="D92" s="36" t="s">
        <v>204</v>
      </c>
      <c r="E92" s="36"/>
      <c r="F92" s="36"/>
      <c r="G92" s="36"/>
      <c r="H92" s="33"/>
      <c r="I92" s="37"/>
      <c r="J92" s="25"/>
      <c r="K92" s="38"/>
      <c r="L92" s="24"/>
    </row>
    <row r="93" spans="1:12" x14ac:dyDescent="0.2">
      <c r="A93" s="47"/>
      <c r="B93" s="47"/>
      <c r="C93" s="47" t="s">
        <v>205</v>
      </c>
      <c r="D93" s="47"/>
      <c r="E93" s="47"/>
      <c r="F93" s="47"/>
      <c r="G93" s="36"/>
      <c r="H93" s="33"/>
      <c r="I93" s="37"/>
      <c r="J93" s="25"/>
      <c r="K93" s="38"/>
      <c r="L93" s="24"/>
    </row>
    <row r="94" spans="1:12" x14ac:dyDescent="0.2">
      <c r="A94" s="47">
        <v>39.011000000000003</v>
      </c>
      <c r="B94" s="47"/>
      <c r="C94" s="47"/>
      <c r="D94" s="47" t="s">
        <v>206</v>
      </c>
      <c r="E94" s="47"/>
      <c r="F94" s="47"/>
      <c r="G94" s="36"/>
      <c r="H94" s="33"/>
      <c r="I94" s="37"/>
      <c r="J94" s="25"/>
      <c r="K94" s="38"/>
      <c r="L94" s="24"/>
    </row>
    <row r="95" spans="1:12" x14ac:dyDescent="0.2">
      <c r="A95" s="47"/>
      <c r="B95" s="47"/>
      <c r="C95" s="47"/>
      <c r="D95" s="47"/>
      <c r="E95" s="47"/>
      <c r="F95" s="47"/>
      <c r="G95" s="36"/>
      <c r="H95" s="33"/>
      <c r="I95" s="37"/>
      <c r="J95" s="25"/>
      <c r="K95" s="38"/>
      <c r="L95" s="24"/>
    </row>
    <row r="96" spans="1:12" x14ac:dyDescent="0.2">
      <c r="A96" s="47"/>
      <c r="B96" s="47"/>
      <c r="C96" s="47"/>
      <c r="D96" s="47"/>
      <c r="E96" s="47"/>
      <c r="F96" s="47"/>
      <c r="G96" s="36"/>
      <c r="H96" s="33"/>
      <c r="I96" s="37"/>
      <c r="J96" s="25"/>
      <c r="K96" s="38"/>
      <c r="L96" s="24"/>
    </row>
    <row r="97" spans="1:12" x14ac:dyDescent="0.2">
      <c r="A97" s="39"/>
      <c r="B97" s="36"/>
      <c r="C97" s="36"/>
      <c r="D97" s="36"/>
      <c r="E97" s="36"/>
      <c r="F97" s="36"/>
      <c r="G97" s="36"/>
      <c r="H97" s="33"/>
      <c r="I97" s="37"/>
      <c r="J97" s="25"/>
      <c r="K97" s="38"/>
      <c r="L97" s="24"/>
    </row>
    <row r="98" spans="1:12" x14ac:dyDescent="0.2">
      <c r="A98" s="39"/>
      <c r="B98" s="36" t="s">
        <v>207</v>
      </c>
      <c r="C98" s="36"/>
      <c r="D98" s="36"/>
      <c r="E98" s="36"/>
      <c r="F98" s="36"/>
      <c r="G98" s="36"/>
      <c r="H98" s="33"/>
      <c r="I98" s="37"/>
      <c r="J98" s="25"/>
      <c r="K98" s="38"/>
      <c r="L98" s="24"/>
    </row>
    <row r="99" spans="1:12" x14ac:dyDescent="0.2">
      <c r="A99" s="47"/>
      <c r="B99" s="47"/>
      <c r="C99" s="47" t="s">
        <v>205</v>
      </c>
      <c r="D99" s="47"/>
      <c r="E99" s="47"/>
      <c r="F99" s="47"/>
      <c r="G99" s="36"/>
      <c r="H99" s="33"/>
      <c r="I99" s="37"/>
      <c r="J99" s="25"/>
      <c r="K99" s="38"/>
      <c r="L99" s="24"/>
    </row>
    <row r="100" spans="1:12" x14ac:dyDescent="0.2">
      <c r="A100" s="39">
        <v>90.400999999999996</v>
      </c>
      <c r="B100" s="36"/>
      <c r="C100" s="36"/>
      <c r="D100" s="36" t="s">
        <v>208</v>
      </c>
      <c r="E100" s="36"/>
      <c r="F100" s="36"/>
      <c r="G100" s="36"/>
      <c r="H100" s="33"/>
      <c r="I100" s="37"/>
      <c r="J100" s="25"/>
      <c r="K100" s="38"/>
      <c r="L100" s="24"/>
    </row>
    <row r="101" spans="1:12" x14ac:dyDescent="0.2">
      <c r="A101" s="39"/>
      <c r="B101" s="36"/>
      <c r="C101" s="36"/>
      <c r="D101" s="36"/>
      <c r="E101" s="36"/>
      <c r="F101" s="36"/>
      <c r="G101" s="36"/>
      <c r="H101" s="33"/>
      <c r="I101" s="37"/>
      <c r="J101" s="25"/>
      <c r="K101" s="38"/>
      <c r="L101" s="24"/>
    </row>
    <row r="102" spans="1:12" x14ac:dyDescent="0.2">
      <c r="A102" s="39"/>
      <c r="B102" s="36"/>
      <c r="C102" s="36"/>
      <c r="D102" s="36"/>
      <c r="E102" s="36"/>
      <c r="F102" s="36"/>
      <c r="G102" s="36"/>
      <c r="H102" s="33"/>
      <c r="I102" s="37"/>
      <c r="J102" s="25"/>
      <c r="K102" s="38"/>
      <c r="L102" s="24"/>
    </row>
    <row r="103" spans="1:12" x14ac:dyDescent="0.2">
      <c r="A103" s="39"/>
      <c r="B103" s="36" t="s">
        <v>209</v>
      </c>
      <c r="C103" s="36"/>
      <c r="D103" s="36"/>
      <c r="E103" s="36"/>
      <c r="F103" s="36"/>
      <c r="G103" s="36"/>
      <c r="H103" s="33"/>
      <c r="I103" s="37"/>
      <c r="J103" s="25"/>
      <c r="K103" s="38"/>
      <c r="L103" s="24"/>
    </row>
    <row r="104" spans="1:12" x14ac:dyDescent="0.2">
      <c r="A104" s="39" t="s">
        <v>157</v>
      </c>
      <c r="B104" s="36"/>
      <c r="C104" s="36" t="s">
        <v>159</v>
      </c>
      <c r="D104" s="36"/>
      <c r="E104" s="36"/>
      <c r="F104" s="36"/>
      <c r="G104" s="36"/>
      <c r="H104" s="33"/>
      <c r="I104" s="37"/>
      <c r="J104" s="25"/>
      <c r="K104" s="38"/>
      <c r="L104" s="24"/>
    </row>
    <row r="105" spans="1:12" x14ac:dyDescent="0.2">
      <c r="A105" s="39"/>
      <c r="B105" s="36"/>
      <c r="C105" s="36"/>
      <c r="D105" s="36" t="s">
        <v>160</v>
      </c>
      <c r="E105" s="36"/>
      <c r="F105" s="36"/>
      <c r="G105" s="36"/>
      <c r="H105" s="33"/>
      <c r="I105" s="37"/>
      <c r="J105" s="25"/>
      <c r="K105" s="38"/>
      <c r="L105" s="24"/>
    </row>
    <row r="106" spans="1:12" x14ac:dyDescent="0.2">
      <c r="A106" s="39">
        <v>93.268000000000001</v>
      </c>
      <c r="B106" s="36"/>
      <c r="C106" s="36"/>
      <c r="D106" s="36"/>
      <c r="E106" s="36" t="s">
        <v>210</v>
      </c>
      <c r="F106" s="36"/>
      <c r="G106" s="36"/>
      <c r="H106" s="33"/>
      <c r="I106" s="37"/>
      <c r="J106" s="25"/>
      <c r="K106" s="38"/>
      <c r="L106" s="24"/>
    </row>
    <row r="107" spans="1:12" x14ac:dyDescent="0.2">
      <c r="A107" s="50"/>
      <c r="B107" s="47"/>
      <c r="C107" s="47"/>
      <c r="D107" s="47"/>
      <c r="E107" s="47"/>
      <c r="F107" s="47"/>
      <c r="G107" s="36"/>
      <c r="H107" s="33"/>
      <c r="I107" s="37"/>
      <c r="J107" s="25"/>
      <c r="K107" s="38"/>
      <c r="L107" s="24"/>
    </row>
    <row r="108" spans="1:12" x14ac:dyDescent="0.2">
      <c r="A108" s="39"/>
      <c r="B108" s="36"/>
      <c r="C108" s="36"/>
      <c r="D108" s="36"/>
      <c r="E108" s="36"/>
      <c r="F108" s="36"/>
      <c r="G108" s="36"/>
      <c r="H108" s="33"/>
      <c r="I108" s="37"/>
      <c r="J108" s="25"/>
      <c r="K108" s="38"/>
      <c r="L108" s="24"/>
    </row>
    <row r="109" spans="1:12" x14ac:dyDescent="0.2">
      <c r="A109" s="39"/>
      <c r="B109" s="36"/>
      <c r="C109" s="36"/>
      <c r="D109" s="36"/>
      <c r="E109" s="36"/>
      <c r="F109" s="36"/>
      <c r="G109" s="36"/>
      <c r="H109" s="33"/>
      <c r="I109" s="37"/>
      <c r="J109" s="25"/>
      <c r="K109" s="38"/>
      <c r="L109" s="24"/>
    </row>
    <row r="110" spans="1:12" x14ac:dyDescent="0.2">
      <c r="A110" s="39" t="s">
        <v>157</v>
      </c>
      <c r="B110" s="36"/>
      <c r="C110" s="36"/>
      <c r="D110" s="36" t="s">
        <v>174</v>
      </c>
      <c r="E110" s="36"/>
      <c r="F110" s="36"/>
      <c r="G110" s="36"/>
      <c r="H110" s="33"/>
      <c r="I110" s="37"/>
      <c r="J110" s="25"/>
      <c r="K110" s="38"/>
      <c r="L110" s="24"/>
    </row>
    <row r="111" spans="1:12" x14ac:dyDescent="0.2">
      <c r="A111" s="39">
        <v>93.563000000000002</v>
      </c>
      <c r="B111" s="36"/>
      <c r="C111" s="36"/>
      <c r="D111" s="36"/>
      <c r="E111" s="36" t="s">
        <v>211</v>
      </c>
      <c r="F111" s="36"/>
      <c r="G111" s="36"/>
      <c r="H111" s="33"/>
      <c r="I111" s="37"/>
      <c r="J111" s="25"/>
      <c r="K111" s="38"/>
      <c r="L111" s="24"/>
    </row>
    <row r="112" spans="1:12" x14ac:dyDescent="0.2">
      <c r="A112" s="67">
        <v>93.569000000000003</v>
      </c>
      <c r="B112" s="68"/>
      <c r="C112" s="68"/>
      <c r="D112" s="68"/>
      <c r="E112" s="68" t="s">
        <v>212</v>
      </c>
      <c r="F112" s="68"/>
      <c r="G112" s="36"/>
      <c r="H112" s="33"/>
      <c r="I112" s="37"/>
      <c r="J112" s="25"/>
      <c r="K112" s="38"/>
      <c r="L112" s="24"/>
    </row>
    <row r="113" spans="1:12" x14ac:dyDescent="0.2">
      <c r="A113" s="67"/>
      <c r="B113" s="68"/>
      <c r="C113" s="68"/>
      <c r="D113" s="68"/>
      <c r="E113" s="68"/>
      <c r="F113" s="68"/>
      <c r="G113" s="36"/>
      <c r="H113" s="33"/>
      <c r="I113" s="37"/>
      <c r="J113" s="25"/>
      <c r="K113" s="38"/>
      <c r="L113" s="24"/>
    </row>
    <row r="114" spans="1:12" x14ac:dyDescent="0.2">
      <c r="A114" s="40"/>
      <c r="B114" s="41"/>
      <c r="C114" s="41"/>
      <c r="D114" s="41"/>
      <c r="E114" s="41"/>
      <c r="F114" s="41"/>
      <c r="G114" s="42"/>
      <c r="H114" s="69"/>
      <c r="I114" s="70"/>
      <c r="J114" s="25"/>
      <c r="K114" s="71"/>
      <c r="L114" s="24"/>
    </row>
    <row r="115" spans="1:12" x14ac:dyDescent="0.2">
      <c r="A115" s="40"/>
      <c r="B115" s="41"/>
      <c r="C115" s="41"/>
      <c r="D115" s="41"/>
      <c r="E115" s="41"/>
      <c r="F115" s="41"/>
      <c r="G115" s="42"/>
      <c r="H115" s="24"/>
      <c r="I115" s="37"/>
      <c r="J115" s="25"/>
      <c r="K115" s="38"/>
      <c r="L115" s="24"/>
    </row>
    <row r="116" spans="1:12" x14ac:dyDescent="0.2">
      <c r="A116" s="51"/>
      <c r="B116" s="52"/>
      <c r="C116" s="52"/>
      <c r="D116" s="52"/>
      <c r="E116" s="52"/>
      <c r="F116" s="55" t="s">
        <v>213</v>
      </c>
      <c r="G116" s="24"/>
      <c r="H116" s="24"/>
      <c r="I116" s="25"/>
      <c r="J116" s="25"/>
      <c r="K116" s="72"/>
      <c r="L116" s="24"/>
    </row>
    <row r="117" spans="1:12" x14ac:dyDescent="0.2">
      <c r="A117" s="51"/>
      <c r="B117" s="52"/>
      <c r="C117" s="52"/>
      <c r="D117" s="52"/>
      <c r="E117" s="52"/>
      <c r="F117" s="73"/>
      <c r="G117" s="24"/>
      <c r="H117" s="24"/>
      <c r="I117" s="25"/>
      <c r="J117" s="25"/>
      <c r="K117" s="72"/>
      <c r="L117" s="24"/>
    </row>
    <row r="118" spans="1:12" x14ac:dyDescent="0.2">
      <c r="A118" s="59" t="str">
        <f>UPPER(CONCATENATE(Information!E7," COUNTY"))</f>
        <v xml:space="preserve"> COUNTY</v>
      </c>
      <c r="B118" s="22"/>
      <c r="C118" s="22"/>
      <c r="D118" s="22"/>
      <c r="E118" s="22"/>
      <c r="F118" s="22"/>
      <c r="G118" s="33"/>
      <c r="H118" s="33"/>
      <c r="I118" s="23"/>
      <c r="J118" s="25"/>
      <c r="K118" s="35"/>
      <c r="L118" s="24"/>
    </row>
    <row r="119" spans="1:12" x14ac:dyDescent="0.2">
      <c r="A119" s="59" t="str">
        <f>CONCATENATE(Information!D5," BUDGET")</f>
        <v>2025 BUDGET</v>
      </c>
      <c r="B119" s="22"/>
      <c r="C119" s="22"/>
      <c r="D119" s="22"/>
      <c r="E119" s="22"/>
      <c r="F119" s="22"/>
      <c r="G119" s="33"/>
      <c r="H119" s="33"/>
      <c r="I119" s="23"/>
      <c r="J119" s="25"/>
      <c r="K119" s="35"/>
      <c r="L119" s="24"/>
    </row>
    <row r="120" spans="1:12" x14ac:dyDescent="0.2">
      <c r="A120" s="59" t="s">
        <v>144</v>
      </c>
      <c r="B120" s="22"/>
      <c r="C120" s="22"/>
      <c r="D120" s="22"/>
      <c r="E120" s="22"/>
      <c r="F120" s="22"/>
      <c r="G120" s="24"/>
      <c r="H120" s="33"/>
      <c r="I120" s="25"/>
      <c r="J120" s="25"/>
      <c r="K120" s="35"/>
      <c r="L120" s="24"/>
    </row>
    <row r="121" spans="1:12" x14ac:dyDescent="0.2">
      <c r="A121" s="60"/>
      <c r="B121" s="22"/>
      <c r="C121" s="22"/>
      <c r="D121" s="22"/>
      <c r="E121" s="22"/>
      <c r="F121" s="22"/>
      <c r="G121" s="24"/>
      <c r="H121" s="33"/>
      <c r="I121" s="23"/>
      <c r="J121" s="25"/>
      <c r="K121" s="35"/>
      <c r="L121" s="24"/>
    </row>
    <row r="122" spans="1:12" x14ac:dyDescent="0.2">
      <c r="A122" s="59"/>
      <c r="B122" s="22"/>
      <c r="C122" s="22"/>
      <c r="D122" s="22"/>
      <c r="E122" s="22"/>
      <c r="F122" s="22"/>
      <c r="G122" s="26" t="s">
        <v>145</v>
      </c>
      <c r="H122" s="33"/>
      <c r="I122" s="27"/>
      <c r="J122" s="61" t="str">
        <f>CONCATENATE("Year Ended December 31, ",(Information!D5-1))</f>
        <v>Year Ended December 31, 2024</v>
      </c>
      <c r="K122" s="62"/>
      <c r="L122" s="24"/>
    </row>
    <row r="123" spans="1:12" x14ac:dyDescent="0.2">
      <c r="A123" s="63"/>
      <c r="B123" s="22"/>
      <c r="C123" s="22"/>
      <c r="D123" s="22"/>
      <c r="E123" s="22"/>
      <c r="F123" s="22"/>
      <c r="G123" s="26" t="s">
        <v>147</v>
      </c>
      <c r="H123" s="33"/>
      <c r="I123" s="28" t="s">
        <v>148</v>
      </c>
      <c r="K123" s="64" t="s">
        <v>149</v>
      </c>
      <c r="L123" s="24"/>
    </row>
    <row r="124" spans="1:12" x14ac:dyDescent="0.2">
      <c r="A124" s="63" t="s">
        <v>146</v>
      </c>
      <c r="B124" s="22"/>
      <c r="C124" s="22"/>
      <c r="D124" s="22"/>
      <c r="E124" s="22"/>
      <c r="F124" s="22"/>
      <c r="G124" s="26" t="s">
        <v>150</v>
      </c>
      <c r="H124" s="33"/>
      <c r="I124" s="30" t="s">
        <v>151</v>
      </c>
      <c r="J124" s="23"/>
      <c r="K124" s="65" t="s">
        <v>152</v>
      </c>
      <c r="L124" s="24"/>
    </row>
    <row r="125" spans="1:12" x14ac:dyDescent="0.2">
      <c r="A125" s="66" t="s">
        <v>633</v>
      </c>
      <c r="B125" s="32" t="s">
        <v>154</v>
      </c>
      <c r="C125" s="32"/>
      <c r="D125" s="32"/>
      <c r="E125" s="32"/>
      <c r="F125" s="32"/>
      <c r="G125" s="31" t="s">
        <v>153</v>
      </c>
      <c r="H125" s="33"/>
      <c r="I125" s="27" t="s">
        <v>155</v>
      </c>
      <c r="J125" s="23"/>
      <c r="K125" s="62" t="s">
        <v>156</v>
      </c>
      <c r="L125" s="24"/>
    </row>
    <row r="126" spans="1:12" x14ac:dyDescent="0.2">
      <c r="A126" s="59"/>
      <c r="B126" s="22"/>
      <c r="C126" s="22"/>
      <c r="D126" s="22"/>
      <c r="E126" s="22"/>
      <c r="F126" s="22"/>
      <c r="G126" s="22"/>
      <c r="H126" s="33"/>
      <c r="I126" s="23"/>
      <c r="J126" s="25"/>
      <c r="K126" s="35"/>
      <c r="L126" s="24"/>
    </row>
    <row r="127" spans="1:12" x14ac:dyDescent="0.2">
      <c r="A127" s="34"/>
      <c r="B127" s="22"/>
      <c r="C127" s="22"/>
      <c r="D127" s="22" t="s">
        <v>160</v>
      </c>
      <c r="E127" s="22"/>
      <c r="F127" s="22"/>
      <c r="G127" s="33"/>
      <c r="H127" s="33"/>
      <c r="I127" s="25"/>
      <c r="J127" s="25"/>
      <c r="K127" s="72"/>
      <c r="L127" s="24"/>
    </row>
    <row r="128" spans="1:12" x14ac:dyDescent="0.2">
      <c r="A128" s="39">
        <v>93.575000000000003</v>
      </c>
      <c r="B128" s="36"/>
      <c r="C128" s="36"/>
      <c r="D128" s="36"/>
      <c r="E128" s="36" t="s">
        <v>214</v>
      </c>
      <c r="F128" s="36"/>
      <c r="G128" s="36"/>
      <c r="H128" s="33"/>
      <c r="I128" s="37"/>
      <c r="J128" s="25"/>
      <c r="K128" s="38"/>
      <c r="L128" s="24"/>
    </row>
    <row r="129" spans="1:12" x14ac:dyDescent="0.2">
      <c r="A129" s="39"/>
      <c r="B129" s="36"/>
      <c r="C129" s="36"/>
      <c r="D129" s="36" t="s">
        <v>174</v>
      </c>
      <c r="E129" s="36"/>
      <c r="F129" s="36"/>
      <c r="G129" s="36"/>
      <c r="H129" s="33"/>
      <c r="I129" s="37"/>
      <c r="J129" s="25"/>
      <c r="K129" s="38"/>
      <c r="L129" s="24"/>
    </row>
    <row r="130" spans="1:12" x14ac:dyDescent="0.2">
      <c r="A130" s="39">
        <v>93.658000000000001</v>
      </c>
      <c r="B130" s="36"/>
      <c r="C130" s="36"/>
      <c r="D130" s="47"/>
      <c r="E130" s="36" t="s">
        <v>215</v>
      </c>
      <c r="F130" s="36"/>
      <c r="G130" s="36"/>
      <c r="H130" s="33"/>
      <c r="I130" s="37"/>
      <c r="J130" s="25"/>
      <c r="K130" s="38"/>
      <c r="L130" s="24"/>
    </row>
    <row r="131" spans="1:12" x14ac:dyDescent="0.2">
      <c r="A131" s="39"/>
      <c r="B131" s="36"/>
      <c r="C131" s="36"/>
      <c r="D131" s="36"/>
      <c r="E131" s="36"/>
      <c r="F131" s="36"/>
      <c r="G131" s="36"/>
      <c r="H131" s="33"/>
      <c r="I131" s="37"/>
      <c r="J131" s="25"/>
      <c r="K131" s="38"/>
      <c r="L131" s="24"/>
    </row>
    <row r="132" spans="1:12" x14ac:dyDescent="0.2">
      <c r="A132" s="39"/>
      <c r="B132" s="36"/>
      <c r="C132" s="36"/>
      <c r="D132" s="36"/>
      <c r="E132" s="36"/>
      <c r="F132" s="36"/>
      <c r="G132" s="36"/>
      <c r="H132" s="33"/>
      <c r="I132" s="37"/>
      <c r="J132" s="25"/>
      <c r="K132" s="38"/>
      <c r="L132" s="24"/>
    </row>
    <row r="133" spans="1:12" x14ac:dyDescent="0.2">
      <c r="A133" s="39"/>
      <c r="B133" s="36"/>
      <c r="C133" s="36"/>
      <c r="D133" s="36"/>
      <c r="E133" s="36"/>
      <c r="F133" s="36"/>
      <c r="G133" s="36"/>
      <c r="H133" s="33"/>
      <c r="I133" s="37"/>
      <c r="J133" s="25"/>
      <c r="K133" s="38"/>
      <c r="L133" s="24"/>
    </row>
    <row r="134" spans="1:12" x14ac:dyDescent="0.2">
      <c r="A134" s="39"/>
      <c r="B134" s="36"/>
      <c r="C134" s="36"/>
      <c r="D134" s="36"/>
      <c r="E134" s="36"/>
      <c r="F134" s="36"/>
      <c r="G134" s="36"/>
      <c r="H134" s="33"/>
      <c r="I134" s="37"/>
      <c r="J134" s="25"/>
      <c r="K134" s="38"/>
      <c r="L134" s="24"/>
    </row>
    <row r="135" spans="1:12" x14ac:dyDescent="0.2">
      <c r="A135" s="50"/>
      <c r="B135" s="47"/>
      <c r="C135" s="47"/>
      <c r="D135" s="47"/>
      <c r="E135" s="47"/>
      <c r="F135" s="47"/>
      <c r="G135" s="36"/>
      <c r="H135" s="33"/>
      <c r="I135" s="37"/>
      <c r="J135" s="25"/>
      <c r="K135" s="38"/>
      <c r="L135" s="24"/>
    </row>
    <row r="136" spans="1:12" x14ac:dyDescent="0.2">
      <c r="A136" s="50"/>
      <c r="B136" s="47"/>
      <c r="C136" s="47"/>
      <c r="D136" s="47"/>
      <c r="E136" s="47"/>
      <c r="F136" s="47"/>
      <c r="G136" s="47"/>
      <c r="H136" s="33"/>
      <c r="I136" s="37"/>
      <c r="J136" s="25"/>
      <c r="K136" s="38"/>
      <c r="L136" s="24"/>
    </row>
    <row r="137" spans="1:12" x14ac:dyDescent="0.2">
      <c r="A137" s="39"/>
      <c r="B137" s="36"/>
      <c r="C137" s="36"/>
      <c r="D137" s="36" t="s">
        <v>160</v>
      </c>
      <c r="E137" s="36"/>
      <c r="F137" s="36"/>
      <c r="G137" s="36"/>
      <c r="H137" s="33"/>
      <c r="I137" s="37"/>
      <c r="J137" s="25"/>
      <c r="K137" s="38"/>
      <c r="L137" s="24"/>
    </row>
    <row r="138" spans="1:12" x14ac:dyDescent="0.2">
      <c r="A138" s="39">
        <v>93.918999999999997</v>
      </c>
      <c r="B138" s="36"/>
      <c r="C138" s="36"/>
      <c r="D138" s="36"/>
      <c r="E138" s="36" t="s">
        <v>216</v>
      </c>
      <c r="F138" s="36"/>
      <c r="G138" s="36"/>
      <c r="H138" s="33"/>
      <c r="I138" s="37"/>
      <c r="J138" s="25"/>
      <c r="K138" s="38"/>
      <c r="L138" s="24"/>
    </row>
    <row r="139" spans="1:12" x14ac:dyDescent="0.2">
      <c r="A139" s="39"/>
      <c r="B139" s="36"/>
      <c r="C139" s="36"/>
      <c r="D139" s="36"/>
      <c r="E139" s="36" t="s">
        <v>217</v>
      </c>
      <c r="F139" s="36"/>
      <c r="G139" s="36"/>
      <c r="H139" s="33"/>
      <c r="I139" s="37"/>
      <c r="J139" s="25"/>
      <c r="K139" s="38"/>
      <c r="L139" s="24"/>
    </row>
    <row r="140" spans="1:12" x14ac:dyDescent="0.2">
      <c r="A140" s="39"/>
      <c r="B140" s="36"/>
      <c r="C140" s="36"/>
      <c r="D140" s="36"/>
      <c r="E140" s="36" t="s">
        <v>218</v>
      </c>
      <c r="F140" s="36"/>
      <c r="G140" s="36"/>
      <c r="H140" s="33"/>
      <c r="I140" s="37"/>
      <c r="J140" s="25"/>
      <c r="K140" s="38"/>
      <c r="L140" s="24"/>
    </row>
    <row r="141" spans="1:12" x14ac:dyDescent="0.2">
      <c r="A141" s="39">
        <v>93.94</v>
      </c>
      <c r="B141" s="36"/>
      <c r="C141" s="36"/>
      <c r="D141" s="36"/>
      <c r="E141" s="36" t="s">
        <v>219</v>
      </c>
      <c r="F141" s="36"/>
      <c r="G141" s="36"/>
      <c r="H141" s="33"/>
      <c r="I141" s="37"/>
      <c r="J141" s="25"/>
      <c r="K141" s="38"/>
      <c r="L141" s="24"/>
    </row>
    <row r="142" spans="1:12" x14ac:dyDescent="0.2">
      <c r="A142" s="47">
        <v>93.944999999999993</v>
      </c>
      <c r="B142" s="47"/>
      <c r="C142" s="47"/>
      <c r="D142" s="47"/>
      <c r="E142" s="36" t="s">
        <v>220</v>
      </c>
      <c r="F142" s="47"/>
      <c r="G142" s="36"/>
      <c r="H142" s="33"/>
      <c r="I142" s="37"/>
      <c r="J142" s="25"/>
      <c r="K142" s="38"/>
      <c r="L142" s="24"/>
    </row>
    <row r="143" spans="1:12" x14ac:dyDescent="0.2">
      <c r="A143" s="47"/>
      <c r="B143" s="47"/>
      <c r="C143" s="47"/>
      <c r="D143" s="47"/>
      <c r="E143" s="36" t="s">
        <v>221</v>
      </c>
      <c r="F143" s="47"/>
      <c r="G143" s="36"/>
      <c r="H143" s="33"/>
      <c r="I143" s="37"/>
      <c r="J143" s="25"/>
      <c r="K143" s="38"/>
      <c r="L143" s="24"/>
    </row>
    <row r="144" spans="1:12" x14ac:dyDescent="0.2">
      <c r="A144" s="39">
        <v>93.991</v>
      </c>
      <c r="B144" s="36"/>
      <c r="C144" s="36"/>
      <c r="D144" s="36"/>
      <c r="E144" s="36" t="s">
        <v>222</v>
      </c>
      <c r="F144" s="36"/>
      <c r="G144" s="36"/>
      <c r="H144" s="33"/>
      <c r="I144" s="37"/>
      <c r="J144" s="25"/>
      <c r="K144" s="38"/>
      <c r="L144" s="24"/>
    </row>
    <row r="145" spans="1:12" x14ac:dyDescent="0.2">
      <c r="A145" s="39">
        <v>93.994</v>
      </c>
      <c r="B145" s="36"/>
      <c r="C145" s="36"/>
      <c r="D145" s="36"/>
      <c r="E145" s="36" t="s">
        <v>223</v>
      </c>
      <c r="F145" s="36"/>
      <c r="G145" s="36"/>
      <c r="H145" s="33"/>
      <c r="I145" s="37"/>
      <c r="J145" s="25"/>
      <c r="K145" s="38"/>
      <c r="L145" s="24"/>
    </row>
    <row r="146" spans="1:12" x14ac:dyDescent="0.2">
      <c r="A146" s="39"/>
      <c r="B146" s="36"/>
      <c r="C146" s="36"/>
      <c r="D146" s="36"/>
      <c r="E146" s="36" t="s">
        <v>224</v>
      </c>
      <c r="F146" s="36"/>
      <c r="G146" s="36"/>
      <c r="H146" s="33"/>
      <c r="I146" s="37"/>
      <c r="J146" s="25"/>
      <c r="K146" s="38"/>
      <c r="L146" s="24"/>
    </row>
    <row r="147" spans="1:12" x14ac:dyDescent="0.2">
      <c r="A147" s="50"/>
      <c r="B147" s="47"/>
      <c r="C147" s="47"/>
      <c r="D147" s="47"/>
      <c r="E147" s="47"/>
      <c r="F147" s="47"/>
      <c r="G147" s="36"/>
      <c r="H147" s="33"/>
      <c r="I147" s="37"/>
      <c r="J147" s="25"/>
      <c r="K147" s="38"/>
      <c r="L147" s="24"/>
    </row>
    <row r="148" spans="1:12" x14ac:dyDescent="0.2">
      <c r="A148" s="50"/>
      <c r="B148" s="47"/>
      <c r="C148" s="47"/>
      <c r="D148" s="47"/>
      <c r="E148" s="47"/>
      <c r="F148" s="47"/>
      <c r="G148" s="36"/>
      <c r="H148" s="33"/>
      <c r="I148" s="37"/>
      <c r="J148" s="25"/>
      <c r="K148" s="38"/>
      <c r="L148" s="24"/>
    </row>
    <row r="149" spans="1:12" x14ac:dyDescent="0.2">
      <c r="A149" s="50"/>
      <c r="B149" s="47"/>
      <c r="C149" s="47"/>
      <c r="D149" s="47"/>
      <c r="E149" s="47"/>
      <c r="F149" s="47"/>
      <c r="G149" s="36"/>
      <c r="H149" s="33"/>
      <c r="I149" s="37"/>
      <c r="J149" s="25"/>
      <c r="K149" s="38"/>
      <c r="L149" s="24"/>
    </row>
    <row r="150" spans="1:12" x14ac:dyDescent="0.2">
      <c r="A150" s="50"/>
      <c r="B150" s="47"/>
      <c r="C150" s="47"/>
      <c r="D150" s="47"/>
      <c r="E150" s="47"/>
      <c r="F150" s="47"/>
      <c r="G150" s="36"/>
      <c r="H150" s="33"/>
      <c r="I150" s="37"/>
      <c r="J150" s="25"/>
      <c r="K150" s="38"/>
      <c r="L150" s="24"/>
    </row>
    <row r="151" spans="1:12" x14ac:dyDescent="0.2">
      <c r="A151" s="50"/>
      <c r="B151" s="47"/>
      <c r="C151" s="47"/>
      <c r="D151" s="47"/>
      <c r="E151" s="47"/>
      <c r="F151" s="47"/>
      <c r="G151" s="36"/>
      <c r="H151" s="33"/>
      <c r="I151" s="37"/>
      <c r="J151" s="25"/>
      <c r="K151" s="38"/>
      <c r="L151" s="24"/>
    </row>
    <row r="152" spans="1:12" x14ac:dyDescent="0.2">
      <c r="A152" s="50"/>
      <c r="B152" s="47"/>
      <c r="C152" s="47"/>
      <c r="D152" s="47"/>
      <c r="E152" s="47"/>
      <c r="F152" s="47"/>
      <c r="G152" s="36"/>
      <c r="H152" s="33"/>
      <c r="I152" s="37"/>
      <c r="J152" s="25"/>
      <c r="K152" s="38"/>
      <c r="L152" s="24"/>
    </row>
    <row r="153" spans="1:12" x14ac:dyDescent="0.2">
      <c r="A153" s="47"/>
      <c r="B153" s="47" t="s">
        <v>225</v>
      </c>
      <c r="C153" s="47"/>
      <c r="D153" s="47"/>
      <c r="E153" s="47"/>
      <c r="F153" s="47"/>
      <c r="G153" s="36"/>
      <c r="H153" s="33"/>
      <c r="I153" s="37"/>
      <c r="J153" s="25"/>
      <c r="K153" s="38"/>
      <c r="L153" s="24"/>
    </row>
    <row r="154" spans="1:12" x14ac:dyDescent="0.2">
      <c r="A154" s="47"/>
      <c r="B154" s="47"/>
      <c r="C154" s="47" t="s">
        <v>226</v>
      </c>
      <c r="D154" s="47"/>
      <c r="E154" s="47"/>
      <c r="F154" s="47"/>
      <c r="G154" s="36"/>
      <c r="H154" s="33"/>
      <c r="I154" s="37"/>
      <c r="J154" s="25"/>
      <c r="K154" s="38"/>
      <c r="L154" s="24"/>
    </row>
    <row r="155" spans="1:12" x14ac:dyDescent="0.2">
      <c r="A155" s="47">
        <v>97.036000000000001</v>
      </c>
      <c r="B155" s="47"/>
      <c r="C155" s="47"/>
      <c r="D155" s="47"/>
      <c r="E155" s="47" t="s">
        <v>227</v>
      </c>
      <c r="F155" s="47"/>
      <c r="G155" s="36"/>
      <c r="H155" s="33"/>
      <c r="I155" s="37"/>
      <c r="J155" s="25"/>
      <c r="K155" s="38"/>
      <c r="L155" s="24"/>
    </row>
    <row r="156" spans="1:12" x14ac:dyDescent="0.2">
      <c r="A156" s="47"/>
      <c r="B156" s="157"/>
      <c r="C156" s="47"/>
      <c r="D156" s="47"/>
      <c r="E156" s="47" t="s">
        <v>228</v>
      </c>
      <c r="F156" s="47"/>
      <c r="G156" s="36"/>
      <c r="H156" s="33"/>
      <c r="I156" s="37"/>
      <c r="J156" s="25"/>
      <c r="K156" s="38"/>
      <c r="L156" s="24"/>
    </row>
    <row r="157" spans="1:12" x14ac:dyDescent="0.2">
      <c r="A157" s="47">
        <v>97.042000000000002</v>
      </c>
      <c r="B157" s="47"/>
      <c r="C157" s="47"/>
      <c r="D157" s="47"/>
      <c r="E157" s="47" t="s">
        <v>229</v>
      </c>
      <c r="F157" s="47"/>
      <c r="G157" s="36"/>
      <c r="H157" s="33"/>
      <c r="I157" s="37"/>
      <c r="J157" s="25"/>
      <c r="K157" s="38"/>
      <c r="L157" s="24"/>
    </row>
    <row r="158" spans="1:12" x14ac:dyDescent="0.2">
      <c r="A158" s="47">
        <v>97.066999999999993</v>
      </c>
      <c r="B158" s="47"/>
      <c r="C158" s="47"/>
      <c r="D158" s="47"/>
      <c r="E158" s="47" t="s">
        <v>230</v>
      </c>
      <c r="F158" s="47"/>
      <c r="G158" s="36"/>
      <c r="H158" s="33"/>
      <c r="I158" s="37"/>
      <c r="J158" s="25"/>
      <c r="K158" s="38"/>
      <c r="L158" s="24"/>
    </row>
    <row r="159" spans="1:12" x14ac:dyDescent="0.2">
      <c r="A159" s="47"/>
      <c r="B159" s="47"/>
      <c r="C159" s="47"/>
      <c r="D159" s="47"/>
      <c r="E159" s="47"/>
      <c r="F159" s="47"/>
      <c r="G159" s="36"/>
      <c r="H159" s="33"/>
      <c r="I159" s="37"/>
      <c r="J159" s="25"/>
      <c r="K159" s="38"/>
      <c r="L159" s="24"/>
    </row>
    <row r="160" spans="1:12" x14ac:dyDescent="0.2">
      <c r="A160" s="47"/>
      <c r="B160" s="47"/>
      <c r="C160" s="47"/>
      <c r="D160" s="47"/>
      <c r="E160" s="47"/>
      <c r="F160" s="47"/>
      <c r="G160" s="36"/>
      <c r="H160" s="33"/>
      <c r="I160" s="37"/>
      <c r="J160" s="25"/>
      <c r="K160" s="38"/>
      <c r="L160" s="24"/>
    </row>
    <row r="161" spans="1:12" x14ac:dyDescent="0.2">
      <c r="A161" s="47"/>
      <c r="B161" s="157"/>
      <c r="C161" s="47"/>
      <c r="D161" s="47"/>
      <c r="E161" s="47"/>
      <c r="F161" s="47"/>
      <c r="G161" s="36"/>
      <c r="H161" s="33"/>
      <c r="I161" s="37"/>
      <c r="J161" s="25"/>
      <c r="K161" s="38"/>
      <c r="L161" s="24"/>
    </row>
    <row r="162" spans="1:12" x14ac:dyDescent="0.2">
      <c r="A162" s="47"/>
      <c r="B162" s="157"/>
      <c r="C162" s="47"/>
      <c r="D162" s="47"/>
      <c r="E162" s="47"/>
      <c r="F162" s="47"/>
      <c r="G162" s="36"/>
      <c r="H162" s="33"/>
      <c r="I162" s="37"/>
      <c r="J162" s="25"/>
      <c r="K162" s="38"/>
      <c r="L162" s="24"/>
    </row>
    <row r="163" spans="1:12" x14ac:dyDescent="0.2">
      <c r="A163" s="47"/>
      <c r="B163" s="47"/>
      <c r="C163" s="47"/>
      <c r="D163" s="47"/>
      <c r="E163" s="47"/>
      <c r="F163" s="47"/>
      <c r="G163" s="36"/>
      <c r="H163" s="33"/>
      <c r="I163" s="37"/>
      <c r="J163" s="25"/>
      <c r="K163" s="38"/>
      <c r="L163" s="24"/>
    </row>
    <row r="164" spans="1:12" x14ac:dyDescent="0.2">
      <c r="A164" s="47"/>
      <c r="B164" s="47"/>
      <c r="C164" s="47"/>
      <c r="D164" s="47"/>
      <c r="E164" s="47"/>
      <c r="F164" s="47"/>
      <c r="G164" s="36"/>
      <c r="H164" s="33"/>
      <c r="I164" s="37"/>
      <c r="J164" s="25"/>
      <c r="K164" s="38"/>
      <c r="L164" s="24"/>
    </row>
    <row r="165" spans="1:12" x14ac:dyDescent="0.2">
      <c r="A165" s="67"/>
      <c r="B165" s="36"/>
      <c r="C165" s="36"/>
      <c r="D165" s="36"/>
      <c r="E165" s="36"/>
      <c r="F165" s="36"/>
      <c r="G165" s="36"/>
      <c r="H165" s="33"/>
      <c r="I165" s="37"/>
      <c r="J165" s="25"/>
      <c r="K165" s="38"/>
      <c r="L165" s="24"/>
    </row>
    <row r="166" spans="1:12" x14ac:dyDescent="0.2">
      <c r="A166" s="67"/>
      <c r="B166" s="36"/>
      <c r="C166" s="36"/>
      <c r="D166" s="36"/>
      <c r="E166" s="36"/>
      <c r="F166" s="36"/>
      <c r="G166" s="36"/>
      <c r="H166" s="33"/>
      <c r="I166" s="37"/>
      <c r="J166" s="25"/>
      <c r="K166" s="38"/>
      <c r="L166" s="24"/>
    </row>
    <row r="167" spans="1:12" x14ac:dyDescent="0.2">
      <c r="A167" s="67"/>
      <c r="B167" s="36"/>
      <c r="C167" s="36"/>
      <c r="D167" s="36"/>
      <c r="E167" s="36"/>
      <c r="F167" s="36"/>
      <c r="G167" s="36"/>
      <c r="H167" s="33"/>
      <c r="I167" s="37"/>
      <c r="J167" s="25"/>
      <c r="K167" s="38"/>
      <c r="L167" s="22"/>
    </row>
    <row r="168" spans="1:12" ht="13.5" thickBot="1" x14ac:dyDescent="0.25">
      <c r="A168" s="34"/>
      <c r="B168" s="22"/>
      <c r="C168" s="22"/>
      <c r="D168" s="22"/>
      <c r="E168" s="22"/>
      <c r="F168" s="22" t="s">
        <v>231</v>
      </c>
      <c r="G168" s="22"/>
      <c r="H168" s="33" t="s">
        <v>162</v>
      </c>
      <c r="I168" s="74">
        <f>SUM(I13:I57,I69:I115,I128:I167)</f>
        <v>0</v>
      </c>
      <c r="J168" s="75"/>
      <c r="K168"/>
      <c r="L168" s="76"/>
    </row>
    <row r="169" spans="1:12" ht="13.5" thickTop="1" x14ac:dyDescent="0.2">
      <c r="A169" s="34"/>
      <c r="B169" s="22"/>
      <c r="C169" s="22"/>
      <c r="D169" s="22"/>
      <c r="E169" s="22"/>
      <c r="F169" s="22"/>
      <c r="G169" s="22"/>
      <c r="H169" s="22"/>
      <c r="I169" s="23"/>
      <c r="J169" s="23"/>
      <c r="K169"/>
      <c r="L169" s="22"/>
    </row>
    <row r="170" spans="1:12" x14ac:dyDescent="0.2">
      <c r="A170" s="59" t="s">
        <v>232</v>
      </c>
      <c r="B170" s="22"/>
      <c r="C170" s="22"/>
      <c r="D170" s="22"/>
      <c r="E170" s="22"/>
      <c r="F170" s="22"/>
      <c r="G170" s="22"/>
      <c r="H170" s="22"/>
      <c r="I170" s="23"/>
      <c r="J170" s="23"/>
      <c r="K170" s="23"/>
      <c r="L170" s="22"/>
    </row>
    <row r="171" spans="1:12" x14ac:dyDescent="0.2">
      <c r="A171" s="51"/>
      <c r="B171" s="52"/>
      <c r="C171" s="52"/>
      <c r="D171" s="52"/>
      <c r="E171" s="52"/>
      <c r="F171" s="52"/>
      <c r="G171" s="24"/>
      <c r="H171" s="24"/>
      <c r="I171" s="25"/>
      <c r="J171" s="25"/>
      <c r="K171" s="25"/>
      <c r="L171" s="24"/>
    </row>
    <row r="172" spans="1:12" x14ac:dyDescent="0.2">
      <c r="A172" s="51"/>
      <c r="B172" s="52"/>
      <c r="C172" s="52"/>
      <c r="D172" s="52"/>
      <c r="E172" s="52"/>
      <c r="F172" s="52"/>
      <c r="G172" s="24"/>
      <c r="H172" s="24"/>
      <c r="I172" s="25"/>
      <c r="J172" s="25"/>
      <c r="K172" s="25"/>
      <c r="L172" s="24"/>
    </row>
    <row r="173" spans="1:12" x14ac:dyDescent="0.2">
      <c r="A173" s="51"/>
      <c r="B173" s="52"/>
      <c r="C173" s="52"/>
      <c r="D173" s="52"/>
      <c r="E173" s="52"/>
      <c r="F173" s="52"/>
      <c r="G173" s="24"/>
      <c r="H173" s="24"/>
      <c r="I173" s="25"/>
      <c r="J173" s="25"/>
      <c r="K173" s="25"/>
      <c r="L173" s="24"/>
    </row>
    <row r="174" spans="1:12" x14ac:dyDescent="0.2">
      <c r="B174" s="52"/>
      <c r="C174" s="52"/>
      <c r="D174" s="52"/>
      <c r="E174" s="52"/>
      <c r="F174" s="55" t="s">
        <v>233</v>
      </c>
      <c r="G174" s="24"/>
      <c r="H174" s="24"/>
      <c r="I174" s="25"/>
      <c r="J174" s="25"/>
      <c r="K174" s="25"/>
      <c r="L174" s="24"/>
    </row>
    <row r="175" spans="1:12" x14ac:dyDescent="0.2">
      <c r="A175" s="51"/>
      <c r="B175" s="52"/>
      <c r="C175" s="52"/>
      <c r="D175" s="52"/>
      <c r="E175" s="52"/>
      <c r="F175" s="73"/>
      <c r="G175" s="24"/>
      <c r="H175" s="24"/>
      <c r="I175" s="25"/>
      <c r="J175" s="25"/>
      <c r="K175" s="25"/>
      <c r="L175" s="24"/>
    </row>
    <row r="176" spans="1:12" x14ac:dyDescent="0.2">
      <c r="A176" s="59" t="str">
        <f>UPPER(CONCATENATE(Information!E7," COUNTY"))</f>
        <v xml:space="preserve"> COUNTY</v>
      </c>
      <c r="B176" s="22"/>
      <c r="C176" s="22"/>
      <c r="D176" s="22"/>
      <c r="E176" s="22"/>
      <c r="F176" s="22"/>
      <c r="G176" s="33"/>
      <c r="H176" s="22"/>
      <c r="I176" s="23"/>
      <c r="J176" s="23"/>
      <c r="K176" s="23"/>
      <c r="L176" s="24"/>
    </row>
    <row r="177" spans="1:12" x14ac:dyDescent="0.2">
      <c r="A177" s="59" t="str">
        <f>CONCATENATE(Information!D5," BUDGET")</f>
        <v>2025 BUDGET</v>
      </c>
      <c r="B177" s="22"/>
      <c r="C177" s="22"/>
      <c r="D177" s="22"/>
      <c r="E177" s="22"/>
      <c r="F177" s="22"/>
      <c r="G177" s="33"/>
      <c r="H177" s="22"/>
      <c r="I177" s="23"/>
      <c r="J177" s="23"/>
      <c r="K177" s="23"/>
      <c r="L177" s="24"/>
    </row>
    <row r="178" spans="1:12" x14ac:dyDescent="0.2">
      <c r="A178" s="59" t="s">
        <v>144</v>
      </c>
      <c r="B178" s="22"/>
      <c r="C178" s="22"/>
      <c r="D178" s="22"/>
      <c r="E178" s="22"/>
      <c r="F178" s="22"/>
      <c r="G178" s="24"/>
      <c r="H178" s="22"/>
      <c r="I178" s="25"/>
      <c r="J178" s="23"/>
      <c r="K178" s="23"/>
      <c r="L178" s="24"/>
    </row>
    <row r="179" spans="1:12" x14ac:dyDescent="0.2">
      <c r="A179" s="60"/>
      <c r="B179" s="22"/>
      <c r="C179" s="22"/>
      <c r="D179" s="22"/>
      <c r="E179" s="22"/>
      <c r="F179" s="22"/>
      <c r="G179" s="24"/>
      <c r="H179" s="22"/>
      <c r="I179" s="23"/>
      <c r="J179" s="23"/>
      <c r="K179" s="23"/>
      <c r="L179" s="24"/>
    </row>
    <row r="180" spans="1:12" x14ac:dyDescent="0.2">
      <c r="A180" s="63"/>
      <c r="B180" s="22"/>
      <c r="C180" s="24"/>
      <c r="D180" s="22"/>
      <c r="E180" s="22"/>
      <c r="F180" s="22"/>
      <c r="G180" s="22"/>
      <c r="H180" s="22"/>
      <c r="I180" s="77" t="s">
        <v>145</v>
      </c>
      <c r="J180" s="23"/>
      <c r="K180" s="78" t="s">
        <v>234</v>
      </c>
      <c r="L180" s="24"/>
    </row>
    <row r="181" spans="1:12" x14ac:dyDescent="0.2">
      <c r="A181" s="63" t="s">
        <v>146</v>
      </c>
      <c r="B181" s="22"/>
      <c r="C181" s="24"/>
      <c r="D181" s="22"/>
      <c r="E181" s="22"/>
      <c r="F181" s="22"/>
      <c r="G181" s="22"/>
      <c r="H181" s="22"/>
      <c r="I181" s="77" t="s">
        <v>235</v>
      </c>
      <c r="J181" s="23"/>
      <c r="K181" s="77" t="s">
        <v>236</v>
      </c>
      <c r="L181" s="24"/>
    </row>
    <row r="182" spans="1:12" x14ac:dyDescent="0.2">
      <c r="A182" s="66" t="s">
        <v>633</v>
      </c>
      <c r="B182" s="79"/>
      <c r="C182" s="80" t="s">
        <v>237</v>
      </c>
      <c r="D182" s="81"/>
      <c r="E182" s="32"/>
      <c r="F182" s="32"/>
      <c r="G182" s="80"/>
      <c r="H182" s="81"/>
      <c r="I182" s="61" t="s">
        <v>153</v>
      </c>
      <c r="J182" s="25"/>
      <c r="K182" s="61" t="s">
        <v>238</v>
      </c>
      <c r="L182" s="24"/>
    </row>
    <row r="183" spans="1:12" x14ac:dyDescent="0.2">
      <c r="A183" s="59"/>
      <c r="B183" s="22"/>
      <c r="C183" s="22"/>
      <c r="D183" s="22"/>
      <c r="E183" s="22"/>
      <c r="F183" s="22"/>
      <c r="G183" s="22"/>
      <c r="H183" s="22"/>
      <c r="I183" s="23"/>
      <c r="J183" s="23"/>
      <c r="K183" s="23"/>
      <c r="L183" s="24"/>
    </row>
    <row r="184" spans="1:12" x14ac:dyDescent="0.2">
      <c r="A184" s="59"/>
      <c r="B184" s="22"/>
      <c r="C184" s="52" t="s">
        <v>239</v>
      </c>
      <c r="D184" s="52"/>
      <c r="E184" s="52"/>
      <c r="F184" s="52"/>
      <c r="G184" s="52"/>
      <c r="H184" s="52"/>
      <c r="I184" s="25"/>
      <c r="J184" s="25"/>
      <c r="K184" s="25"/>
      <c r="L184" s="24"/>
    </row>
    <row r="185" spans="1:12" x14ac:dyDescent="0.2">
      <c r="A185" s="59"/>
      <c r="B185" s="22"/>
      <c r="C185" s="52"/>
      <c r="D185" s="52" t="s">
        <v>240</v>
      </c>
      <c r="E185" s="52"/>
      <c r="F185" s="52"/>
      <c r="G185" s="52"/>
      <c r="H185" s="52"/>
      <c r="I185" s="25"/>
      <c r="J185" s="25"/>
      <c r="K185" s="25"/>
      <c r="L185" s="24"/>
    </row>
    <row r="186" spans="1:12" x14ac:dyDescent="0.2">
      <c r="A186" s="40"/>
      <c r="B186" s="82"/>
      <c r="C186" s="82"/>
      <c r="D186" s="82"/>
      <c r="E186" s="82"/>
      <c r="F186" s="82"/>
      <c r="G186" s="42"/>
      <c r="H186" s="56"/>
      <c r="I186" s="42"/>
      <c r="J186" s="25"/>
      <c r="K186" s="37"/>
      <c r="L186" s="24"/>
    </row>
    <row r="187" spans="1:12" x14ac:dyDescent="0.2">
      <c r="A187" s="40"/>
      <c r="B187" s="82"/>
      <c r="C187" s="82"/>
      <c r="D187" s="82"/>
      <c r="E187" s="82"/>
      <c r="F187" s="82"/>
      <c r="G187" s="42"/>
      <c r="H187" s="56"/>
      <c r="I187" s="42"/>
      <c r="J187" s="25"/>
      <c r="K187" s="37"/>
      <c r="L187" s="24"/>
    </row>
    <row r="188" spans="1:12" x14ac:dyDescent="0.2">
      <c r="A188" s="40"/>
      <c r="B188" s="82"/>
      <c r="C188" s="82"/>
      <c r="D188" s="82"/>
      <c r="E188" s="82"/>
      <c r="F188" s="82"/>
      <c r="G188" s="42"/>
      <c r="H188" s="56"/>
      <c r="I188" s="42"/>
      <c r="J188" s="25"/>
      <c r="K188" s="37"/>
      <c r="L188" s="24"/>
    </row>
    <row r="189" spans="1:12" x14ac:dyDescent="0.2">
      <c r="A189" s="40"/>
      <c r="B189" s="82"/>
      <c r="C189" s="82"/>
      <c r="D189" s="82"/>
      <c r="E189" s="82"/>
      <c r="F189" s="82"/>
      <c r="G189" s="42"/>
      <c r="H189" s="56"/>
      <c r="I189" s="42"/>
      <c r="J189" s="25"/>
      <c r="K189" s="37"/>
      <c r="L189" s="24"/>
    </row>
    <row r="190" spans="1:12" x14ac:dyDescent="0.2">
      <c r="A190" s="40"/>
      <c r="B190" s="82"/>
      <c r="C190" s="82"/>
      <c r="D190" s="82"/>
      <c r="E190" s="82"/>
      <c r="F190" s="82"/>
      <c r="G190" s="42"/>
      <c r="H190" s="56"/>
      <c r="I190" s="42"/>
      <c r="J190" s="25"/>
      <c r="K190" s="37"/>
      <c r="L190" s="24"/>
    </row>
    <row r="191" spans="1:12" x14ac:dyDescent="0.2">
      <c r="A191" s="40"/>
      <c r="B191" s="82"/>
      <c r="C191" s="82"/>
      <c r="D191" s="82"/>
      <c r="E191" s="82"/>
      <c r="F191" s="82"/>
      <c r="G191" s="42"/>
      <c r="H191" s="56"/>
      <c r="I191" s="42"/>
      <c r="J191" s="25"/>
      <c r="K191" s="37"/>
      <c r="L191" s="24"/>
    </row>
    <row r="192" spans="1:12" x14ac:dyDescent="0.2">
      <c r="A192" s="40"/>
      <c r="B192" s="82"/>
      <c r="C192" s="82"/>
      <c r="D192" s="82"/>
      <c r="E192" s="82"/>
      <c r="F192" s="82"/>
      <c r="G192" s="42"/>
      <c r="H192" s="56"/>
      <c r="I192" s="42"/>
      <c r="J192" s="25"/>
      <c r="K192" s="37"/>
      <c r="L192" s="24"/>
    </row>
    <row r="193" spans="1:12" x14ac:dyDescent="0.2">
      <c r="A193" s="40"/>
      <c r="B193" s="82"/>
      <c r="C193" s="82"/>
      <c r="D193" s="82"/>
      <c r="E193" s="82"/>
      <c r="F193" s="82"/>
      <c r="G193" s="42"/>
      <c r="H193" s="56"/>
      <c r="I193" s="42"/>
      <c r="J193" s="25"/>
      <c r="K193" s="37"/>
      <c r="L193" s="24"/>
    </row>
    <row r="194" spans="1:12" x14ac:dyDescent="0.2">
      <c r="A194" s="40"/>
      <c r="B194" s="82"/>
      <c r="C194" s="82"/>
      <c r="D194" s="82"/>
      <c r="E194" s="82"/>
      <c r="F194" s="82"/>
      <c r="G194" s="42"/>
      <c r="H194" s="56"/>
      <c r="I194" s="42"/>
      <c r="J194" s="25"/>
      <c r="K194" s="37"/>
      <c r="L194" s="24"/>
    </row>
    <row r="195" spans="1:12" x14ac:dyDescent="0.2">
      <c r="A195" s="40"/>
      <c r="B195" s="82"/>
      <c r="C195" s="82"/>
      <c r="D195" s="82"/>
      <c r="E195" s="82"/>
      <c r="F195" s="82"/>
      <c r="G195" s="42"/>
      <c r="H195" s="56"/>
      <c r="I195" s="42"/>
      <c r="J195" s="25"/>
      <c r="K195" s="37"/>
      <c r="L195" s="24"/>
    </row>
    <row r="196" spans="1:12" x14ac:dyDescent="0.2">
      <c r="A196" s="40"/>
      <c r="B196" s="82"/>
      <c r="C196" s="82"/>
      <c r="D196" s="82"/>
      <c r="E196" s="82"/>
      <c r="F196" s="82"/>
      <c r="G196" s="42"/>
      <c r="H196" s="56"/>
      <c r="I196" s="42"/>
      <c r="J196" s="25"/>
      <c r="K196" s="37"/>
      <c r="L196" s="24"/>
    </row>
    <row r="197" spans="1:12" x14ac:dyDescent="0.2">
      <c r="A197" s="40"/>
      <c r="B197" s="82"/>
      <c r="C197" s="82"/>
      <c r="D197" s="82"/>
      <c r="E197" s="82"/>
      <c r="F197" s="82"/>
      <c r="G197" s="42"/>
      <c r="H197" s="56"/>
      <c r="I197" s="42"/>
      <c r="J197" s="25"/>
      <c r="K197" s="37"/>
      <c r="L197" s="24"/>
    </row>
    <row r="198" spans="1:12" x14ac:dyDescent="0.2">
      <c r="A198" s="40"/>
      <c r="B198" s="82"/>
      <c r="C198" s="82"/>
      <c r="D198" s="82"/>
      <c r="E198" s="82"/>
      <c r="F198" s="82"/>
      <c r="G198" s="42"/>
      <c r="H198" s="56"/>
      <c r="I198" s="42"/>
      <c r="J198" s="25"/>
      <c r="K198" s="37"/>
      <c r="L198" s="24"/>
    </row>
    <row r="199" spans="1:12" x14ac:dyDescent="0.2">
      <c r="A199" s="51"/>
      <c r="B199" s="52"/>
      <c r="C199" s="52"/>
      <c r="D199" s="52"/>
      <c r="E199" s="52" t="s">
        <v>241</v>
      </c>
      <c r="F199" s="52"/>
      <c r="G199" s="24"/>
      <c r="H199" s="22"/>
      <c r="I199" s="23"/>
      <c r="J199" s="25"/>
      <c r="K199" s="25"/>
      <c r="L199" s="24"/>
    </row>
    <row r="200" spans="1:12" ht="13.5" thickBot="1" x14ac:dyDescent="0.25">
      <c r="A200" s="51"/>
      <c r="B200" s="52"/>
      <c r="C200" s="52"/>
      <c r="D200" s="52"/>
      <c r="E200" s="52"/>
      <c r="F200" s="52" t="s">
        <v>242</v>
      </c>
      <c r="G200" s="24"/>
      <c r="H200" s="22"/>
      <c r="I200" s="23"/>
      <c r="J200" s="25" t="s">
        <v>162</v>
      </c>
      <c r="K200" s="83">
        <f>SUM(K186:K198)</f>
        <v>0</v>
      </c>
      <c r="L200" s="24"/>
    </row>
    <row r="201" spans="1:12" ht="13.5" thickTop="1" x14ac:dyDescent="0.2">
      <c r="A201" s="59"/>
      <c r="B201" s="24"/>
      <c r="C201" s="24"/>
      <c r="D201" s="24"/>
      <c r="E201" s="24"/>
      <c r="F201" s="24"/>
      <c r="G201" s="24"/>
      <c r="H201" s="22"/>
      <c r="I201" s="23"/>
      <c r="J201" s="25"/>
      <c r="K201" s="25"/>
      <c r="L201" s="24"/>
    </row>
    <row r="202" spans="1:12" x14ac:dyDescent="0.2">
      <c r="A202" s="59"/>
      <c r="B202" s="24"/>
      <c r="C202" s="24"/>
      <c r="D202" s="24"/>
      <c r="E202" s="24"/>
      <c r="F202" s="24"/>
      <c r="G202" s="24"/>
      <c r="H202" s="24"/>
      <c r="I202" s="25"/>
      <c r="J202" s="25"/>
      <c r="K202" s="25"/>
      <c r="L202" s="24"/>
    </row>
    <row r="203" spans="1:12" x14ac:dyDescent="0.2">
      <c r="A203" s="59"/>
      <c r="B203" s="22"/>
      <c r="C203" s="22"/>
      <c r="D203" s="22"/>
      <c r="E203" s="22"/>
      <c r="F203" s="22"/>
      <c r="G203" s="22"/>
      <c r="H203" s="22"/>
      <c r="I203" s="23"/>
      <c r="J203" s="23"/>
      <c r="K203" s="23"/>
      <c r="L203" s="24"/>
    </row>
    <row r="204" spans="1:12" x14ac:dyDescent="0.2">
      <c r="A204" s="59"/>
      <c r="B204" s="22"/>
      <c r="C204" s="22"/>
      <c r="D204" s="22"/>
      <c r="E204" s="22"/>
      <c r="F204" s="22"/>
      <c r="G204" s="22"/>
      <c r="H204" s="22"/>
      <c r="I204" s="23"/>
      <c r="J204" s="23"/>
      <c r="K204" s="23"/>
      <c r="L204" s="24"/>
    </row>
    <row r="205" spans="1:12" x14ac:dyDescent="0.2">
      <c r="A205" t="s">
        <v>243</v>
      </c>
      <c r="L205" s="22"/>
    </row>
    <row r="206" spans="1:12" x14ac:dyDescent="0.2">
      <c r="A206" t="s">
        <v>244</v>
      </c>
      <c r="L206" s="22"/>
    </row>
    <row r="207" spans="1:12" x14ac:dyDescent="0.2">
      <c r="L207" s="24"/>
    </row>
    <row r="208" spans="1:12" x14ac:dyDescent="0.2">
      <c r="I208" s="84" t="s">
        <v>245</v>
      </c>
      <c r="L208" s="24"/>
    </row>
    <row r="209" spans="1:12" x14ac:dyDescent="0.2">
      <c r="I209"/>
      <c r="L209" s="24"/>
    </row>
    <row r="210" spans="1:12" x14ac:dyDescent="0.2">
      <c r="F210" t="s">
        <v>246</v>
      </c>
      <c r="I210" s="183"/>
      <c r="L210" s="24"/>
    </row>
    <row r="211" spans="1:12" x14ac:dyDescent="0.2">
      <c r="F211" s="114" t="s">
        <v>247</v>
      </c>
      <c r="I211" s="184"/>
      <c r="L211" s="24"/>
    </row>
    <row r="212" spans="1:12" x14ac:dyDescent="0.2">
      <c r="F212" s="85"/>
      <c r="I212" s="183"/>
      <c r="L212" s="24"/>
    </row>
    <row r="213" spans="1:12" x14ac:dyDescent="0.2">
      <c r="F213" s="85"/>
      <c r="I213" s="183"/>
      <c r="L213" s="24"/>
    </row>
    <row r="214" spans="1:12" x14ac:dyDescent="0.2">
      <c r="F214" s="86"/>
      <c r="I214" s="183"/>
      <c r="L214" s="24"/>
    </row>
    <row r="215" spans="1:12" x14ac:dyDescent="0.2">
      <c r="F215" s="86"/>
      <c r="I215" s="183"/>
      <c r="L215" s="24"/>
    </row>
    <row r="216" spans="1:12" x14ac:dyDescent="0.2">
      <c r="A216" s="59"/>
      <c r="B216" s="22"/>
      <c r="C216" s="22"/>
      <c r="D216" s="22"/>
      <c r="E216" s="22"/>
      <c r="F216" s="33"/>
      <c r="G216" s="33"/>
      <c r="H216" s="22"/>
      <c r="I216" s="23"/>
      <c r="J216" s="23"/>
      <c r="K216" s="23"/>
      <c r="L216" s="22"/>
    </row>
    <row r="217" spans="1:12" x14ac:dyDescent="0.2">
      <c r="A217" s="59"/>
      <c r="B217" s="22"/>
      <c r="C217" s="22"/>
      <c r="D217" s="22"/>
      <c r="E217" s="22"/>
      <c r="F217" s="33"/>
      <c r="G217" s="33"/>
      <c r="H217" s="22"/>
      <c r="I217" s="23"/>
      <c r="J217" s="23"/>
      <c r="K217" s="23"/>
      <c r="L217" s="22"/>
    </row>
    <row r="218" spans="1:12" x14ac:dyDescent="0.2">
      <c r="A218" s="59"/>
      <c r="B218" s="22"/>
      <c r="C218" s="22"/>
      <c r="D218" s="22"/>
      <c r="E218" s="22"/>
      <c r="F218" s="33"/>
      <c r="G218" s="33"/>
      <c r="H218" s="22"/>
      <c r="I218" s="23"/>
      <c r="J218" s="23"/>
      <c r="K218" s="23"/>
      <c r="L218" s="22"/>
    </row>
    <row r="219" spans="1:12" x14ac:dyDescent="0.2">
      <c r="A219" s="59"/>
      <c r="B219" s="22"/>
      <c r="C219" s="22"/>
      <c r="D219" s="22"/>
      <c r="E219" s="22"/>
      <c r="F219" s="33"/>
      <c r="G219" s="33"/>
      <c r="H219" s="22"/>
      <c r="I219" s="23"/>
      <c r="J219" s="23"/>
      <c r="K219" s="23"/>
      <c r="L219" s="22"/>
    </row>
    <row r="220" spans="1:12" x14ac:dyDescent="0.2">
      <c r="A220" s="59"/>
      <c r="B220" s="22"/>
      <c r="C220" s="22"/>
      <c r="D220" s="22"/>
      <c r="E220" s="22"/>
      <c r="F220" s="33"/>
      <c r="G220" s="33"/>
      <c r="H220" s="22"/>
      <c r="I220" s="23"/>
      <c r="J220" s="23"/>
      <c r="K220" s="23"/>
      <c r="L220" s="22"/>
    </row>
    <row r="221" spans="1:12" x14ac:dyDescent="0.2">
      <c r="A221" s="59"/>
      <c r="B221" s="22"/>
      <c r="C221" s="22"/>
      <c r="D221" s="22"/>
      <c r="E221" s="22"/>
      <c r="F221" s="33"/>
      <c r="G221" s="33"/>
      <c r="H221" s="22"/>
      <c r="I221" s="23"/>
      <c r="J221" s="23"/>
      <c r="K221" s="23"/>
      <c r="L221" s="22"/>
    </row>
    <row r="222" spans="1:12" x14ac:dyDescent="0.2">
      <c r="A222" s="59"/>
      <c r="B222" s="22"/>
      <c r="C222" s="22"/>
      <c r="D222" s="22"/>
      <c r="E222" s="22"/>
      <c r="F222" s="33"/>
      <c r="G222" s="33"/>
      <c r="H222" s="22"/>
      <c r="I222" s="23"/>
      <c r="J222" s="23"/>
      <c r="K222" s="23"/>
      <c r="L222" s="22"/>
    </row>
    <row r="223" spans="1:12" x14ac:dyDescent="0.2">
      <c r="A223" s="59"/>
      <c r="B223" s="22"/>
      <c r="C223" s="22"/>
      <c r="D223" s="22"/>
      <c r="E223" s="22"/>
      <c r="F223" s="33"/>
      <c r="G223" s="33"/>
      <c r="H223" s="22"/>
      <c r="I223" s="23"/>
      <c r="J223" s="23"/>
      <c r="K223" s="23"/>
      <c r="L223" s="22"/>
    </row>
    <row r="224" spans="1:12" x14ac:dyDescent="0.2">
      <c r="A224" s="59"/>
      <c r="B224" s="22"/>
      <c r="C224" s="22"/>
      <c r="D224" s="22"/>
      <c r="E224" s="22"/>
      <c r="F224" s="33"/>
      <c r="G224" s="33"/>
      <c r="H224" s="22"/>
      <c r="I224" s="23"/>
      <c r="J224" s="23"/>
      <c r="K224" s="23"/>
      <c r="L224" s="22"/>
    </row>
    <row r="225" spans="1:12" x14ac:dyDescent="0.2">
      <c r="A225" s="59"/>
      <c r="B225" s="22"/>
      <c r="C225" s="22"/>
      <c r="D225" s="22"/>
      <c r="E225" s="22"/>
      <c r="F225" s="33"/>
      <c r="G225" s="33"/>
      <c r="H225" s="22"/>
      <c r="I225" s="23"/>
      <c r="J225" s="23"/>
      <c r="K225" s="23"/>
      <c r="L225" s="22"/>
    </row>
    <row r="226" spans="1:12" x14ac:dyDescent="0.2">
      <c r="A226" s="59"/>
      <c r="B226" s="22"/>
      <c r="C226" s="22"/>
      <c r="D226" s="22"/>
      <c r="E226" s="22"/>
      <c r="F226" s="33"/>
      <c r="G226" s="33"/>
      <c r="H226" s="22"/>
      <c r="I226" s="23"/>
      <c r="J226" s="23"/>
      <c r="K226" s="23"/>
      <c r="L226" s="22"/>
    </row>
    <row r="227" spans="1:12" x14ac:dyDescent="0.2">
      <c r="A227" s="59"/>
      <c r="B227" s="22"/>
      <c r="C227" s="22"/>
      <c r="D227" s="22"/>
      <c r="E227" s="22"/>
      <c r="F227" s="33"/>
      <c r="G227" s="33"/>
      <c r="H227" s="22"/>
      <c r="I227" s="23"/>
      <c r="J227" s="23"/>
      <c r="K227" s="23"/>
      <c r="L227" s="22"/>
    </row>
    <row r="228" spans="1:12" x14ac:dyDescent="0.2">
      <c r="A228" s="59"/>
      <c r="B228" s="22"/>
      <c r="C228" s="22"/>
      <c r="D228" s="22"/>
      <c r="E228" s="22"/>
      <c r="F228" s="33"/>
      <c r="G228" s="33"/>
      <c r="H228" s="22"/>
      <c r="I228" s="23"/>
      <c r="J228" s="23"/>
      <c r="K228" s="23"/>
      <c r="L228" s="22"/>
    </row>
    <row r="229" spans="1:12" x14ac:dyDescent="0.2">
      <c r="A229" s="59"/>
      <c r="B229" s="22"/>
      <c r="C229" s="22"/>
      <c r="D229" s="22"/>
      <c r="E229" s="22"/>
      <c r="F229" s="33"/>
      <c r="G229" s="33"/>
      <c r="H229" s="22"/>
      <c r="I229" s="23"/>
      <c r="J229" s="23"/>
      <c r="K229" s="23"/>
      <c r="L229" s="22"/>
    </row>
    <row r="230" spans="1:12" x14ac:dyDescent="0.2">
      <c r="A230" s="59"/>
      <c r="B230" s="22"/>
      <c r="C230" s="22"/>
      <c r="D230" s="22"/>
      <c r="E230" s="22"/>
      <c r="F230" s="33"/>
      <c r="G230" s="33"/>
      <c r="H230" s="22"/>
      <c r="I230" s="23"/>
      <c r="J230" s="23"/>
      <c r="K230" s="23"/>
      <c r="L230" s="22"/>
    </row>
    <row r="231" spans="1:12" x14ac:dyDescent="0.2">
      <c r="A231" s="59"/>
      <c r="B231" s="22"/>
      <c r="C231" s="22"/>
      <c r="D231" s="22"/>
      <c r="E231" s="22"/>
      <c r="F231" s="33"/>
      <c r="G231" s="33"/>
      <c r="H231" s="22"/>
      <c r="I231" s="23"/>
      <c r="J231" s="23"/>
      <c r="K231" s="23"/>
      <c r="L231" s="22"/>
    </row>
    <row r="232" spans="1:12" x14ac:dyDescent="0.2">
      <c r="A232" s="59"/>
      <c r="B232" s="87"/>
      <c r="C232" s="87"/>
      <c r="D232" s="87"/>
      <c r="E232" s="87"/>
      <c r="F232" s="55" t="s">
        <v>248</v>
      </c>
      <c r="G232" s="88"/>
      <c r="H232" s="87"/>
      <c r="I232" s="89"/>
      <c r="J232" s="89"/>
      <c r="K232" s="89"/>
      <c r="L232" s="22"/>
    </row>
    <row r="233" spans="1:12" x14ac:dyDescent="0.2">
      <c r="A233" s="59"/>
      <c r="B233" s="22"/>
      <c r="C233" s="22"/>
      <c r="D233" s="22"/>
      <c r="E233" s="22"/>
      <c r="F233" s="22"/>
      <c r="G233" s="22"/>
      <c r="H233" s="22"/>
      <c r="I233" s="23"/>
      <c r="J233" s="23"/>
      <c r="K233" s="23"/>
      <c r="L233" s="22"/>
    </row>
    <row r="234" spans="1:12" x14ac:dyDescent="0.2">
      <c r="A234" s="22"/>
      <c r="B234" s="22"/>
      <c r="C234" s="22"/>
      <c r="D234" s="22"/>
      <c r="E234" s="22"/>
      <c r="F234" s="22"/>
      <c r="G234" s="22"/>
      <c r="H234" s="22"/>
      <c r="I234" s="23"/>
      <c r="J234" s="23"/>
      <c r="K234" s="23"/>
      <c r="L234" s="22"/>
    </row>
    <row r="235" spans="1:12" x14ac:dyDescent="0.2">
      <c r="A235" s="22"/>
      <c r="B235" s="22"/>
      <c r="C235" s="22"/>
      <c r="D235" s="22"/>
      <c r="E235" s="22"/>
      <c r="F235" s="22"/>
      <c r="G235" s="22"/>
      <c r="H235" s="22"/>
      <c r="I235" s="23"/>
      <c r="J235" s="23"/>
      <c r="K235" s="23"/>
      <c r="L235" s="22"/>
    </row>
    <row r="236" spans="1:12" x14ac:dyDescent="0.2">
      <c r="A236" s="22"/>
      <c r="B236" s="22"/>
      <c r="C236" s="22"/>
      <c r="D236" s="22"/>
      <c r="E236" s="22"/>
      <c r="F236" s="22"/>
      <c r="G236" s="22"/>
      <c r="H236" s="22"/>
      <c r="I236" s="23"/>
      <c r="J236" s="23"/>
      <c r="K236" s="23"/>
      <c r="L236" s="22"/>
    </row>
    <row r="237" spans="1:12" x14ac:dyDescent="0.2">
      <c r="A237" s="22"/>
      <c r="B237" s="22"/>
      <c r="C237" s="22"/>
      <c r="D237" s="22"/>
      <c r="E237" s="22"/>
      <c r="F237" s="22"/>
      <c r="G237" s="22"/>
      <c r="H237" s="22"/>
      <c r="I237" s="23"/>
      <c r="J237" s="23"/>
      <c r="K237" s="23"/>
      <c r="L237" s="22"/>
    </row>
    <row r="238" spans="1:12" x14ac:dyDescent="0.2">
      <c r="A238" s="22"/>
      <c r="B238" s="22"/>
      <c r="C238" s="22"/>
      <c r="D238" s="22"/>
      <c r="E238" s="22"/>
      <c r="F238" s="22"/>
      <c r="G238" s="22"/>
      <c r="H238" s="22"/>
      <c r="I238" s="23"/>
      <c r="J238" s="23"/>
      <c r="K238" s="23"/>
      <c r="L238" s="22"/>
    </row>
    <row r="239" spans="1:12" x14ac:dyDescent="0.2">
      <c r="A239" s="22"/>
      <c r="B239" s="22"/>
      <c r="C239" s="22"/>
      <c r="D239" s="22"/>
      <c r="E239" s="22"/>
      <c r="F239" s="22"/>
      <c r="G239" s="22"/>
      <c r="H239" s="22"/>
      <c r="I239" s="23"/>
      <c r="J239" s="23"/>
      <c r="K239" s="23"/>
      <c r="L239" s="22"/>
    </row>
    <row r="240" spans="1:12" x14ac:dyDescent="0.2">
      <c r="A240" s="22"/>
      <c r="B240" s="22"/>
      <c r="C240" s="22"/>
      <c r="D240" s="22"/>
      <c r="E240" s="22"/>
      <c r="F240" s="22"/>
      <c r="G240" s="22"/>
      <c r="H240" s="22"/>
      <c r="I240" s="23"/>
      <c r="J240" s="23"/>
      <c r="K240" s="23"/>
      <c r="L240" s="22"/>
    </row>
    <row r="241" spans="1:12" x14ac:dyDescent="0.2">
      <c r="A241" s="22"/>
      <c r="B241" s="22"/>
      <c r="C241" s="22"/>
      <c r="D241" s="22"/>
      <c r="E241" s="22"/>
      <c r="F241" s="22"/>
      <c r="G241" s="22"/>
      <c r="H241" s="22"/>
      <c r="I241" s="23"/>
      <c r="J241" s="23"/>
      <c r="K241" s="23"/>
      <c r="L241" s="22"/>
    </row>
    <row r="242" spans="1:12" x14ac:dyDescent="0.2">
      <c r="A242" s="22"/>
      <c r="B242" s="22"/>
      <c r="C242" s="22"/>
      <c r="D242" s="22"/>
      <c r="E242" s="22"/>
      <c r="F242" s="22"/>
      <c r="G242" s="22"/>
      <c r="H242" s="22"/>
      <c r="I242" s="23"/>
      <c r="J242" s="23"/>
      <c r="K242" s="23"/>
      <c r="L242" s="22"/>
    </row>
    <row r="243" spans="1:12" x14ac:dyDescent="0.2">
      <c r="A243" s="22"/>
      <c r="B243" s="22"/>
      <c r="C243" s="22"/>
      <c r="D243" s="22"/>
      <c r="E243" s="22"/>
      <c r="F243" s="22"/>
      <c r="G243" s="22"/>
      <c r="H243" s="22"/>
      <c r="I243" s="23"/>
      <c r="J243" s="23"/>
      <c r="K243" s="23"/>
      <c r="L243" s="22"/>
    </row>
    <row r="244" spans="1:12" x14ac:dyDescent="0.2">
      <c r="A244" s="22"/>
      <c r="B244" s="22"/>
      <c r="C244" s="22"/>
      <c r="D244" s="22"/>
      <c r="E244" s="22"/>
      <c r="F244" s="22"/>
      <c r="G244" s="22"/>
      <c r="H244" s="22"/>
      <c r="I244" s="23"/>
      <c r="J244" s="23"/>
      <c r="K244" s="23"/>
      <c r="L244" s="22"/>
    </row>
    <row r="245" spans="1:12" x14ac:dyDescent="0.2">
      <c r="A245" s="22"/>
      <c r="B245" s="22"/>
      <c r="C245" s="22"/>
      <c r="D245" s="22"/>
      <c r="E245" s="22"/>
      <c r="F245" s="22"/>
      <c r="G245" s="22"/>
      <c r="H245" s="22"/>
      <c r="I245" s="23"/>
      <c r="J245" s="23"/>
      <c r="K245" s="23"/>
      <c r="L245" s="22"/>
    </row>
    <row r="246" spans="1:12" x14ac:dyDescent="0.2">
      <c r="A246" s="22"/>
      <c r="B246" s="22"/>
      <c r="C246" s="22"/>
      <c r="D246" s="22"/>
      <c r="E246" s="22"/>
      <c r="F246" s="22"/>
      <c r="G246" s="22"/>
      <c r="H246" s="22"/>
      <c r="I246" s="23"/>
      <c r="J246" s="23"/>
      <c r="K246" s="23"/>
      <c r="L246" s="22"/>
    </row>
    <row r="247" spans="1:12" x14ac:dyDescent="0.2">
      <c r="A247" s="22"/>
      <c r="B247" s="22"/>
      <c r="C247" s="22"/>
      <c r="D247" s="22"/>
      <c r="E247" s="22"/>
      <c r="F247" s="22"/>
      <c r="G247" s="22"/>
      <c r="H247" s="22"/>
      <c r="I247" s="23"/>
      <c r="J247" s="23"/>
      <c r="K247" s="23"/>
      <c r="L247" s="22"/>
    </row>
    <row r="248" spans="1:12" x14ac:dyDescent="0.2">
      <c r="A248" s="22"/>
      <c r="B248" s="22"/>
      <c r="C248" s="22"/>
      <c r="D248" s="22"/>
      <c r="E248" s="22"/>
      <c r="F248" s="22"/>
      <c r="G248" s="22"/>
      <c r="H248" s="22"/>
      <c r="I248" s="23"/>
      <c r="J248" s="23"/>
      <c r="K248" s="23"/>
      <c r="L248" s="22"/>
    </row>
    <row r="249" spans="1:12" x14ac:dyDescent="0.2">
      <c r="A249" s="22"/>
      <c r="B249" s="22"/>
      <c r="C249" s="22"/>
      <c r="D249" s="22"/>
      <c r="E249" s="22"/>
      <c r="F249" s="22"/>
      <c r="G249" s="22"/>
      <c r="H249" s="22"/>
      <c r="I249" s="23"/>
      <c r="J249" s="23"/>
      <c r="K249" s="23"/>
      <c r="L249" s="22"/>
    </row>
    <row r="250" spans="1:12" x14ac:dyDescent="0.2">
      <c r="A250" s="22"/>
      <c r="B250" s="22"/>
      <c r="C250" s="22"/>
      <c r="D250" s="22"/>
      <c r="E250" s="22"/>
      <c r="F250" s="22"/>
      <c r="G250" s="22"/>
      <c r="H250" s="22"/>
      <c r="I250" s="23"/>
      <c r="J250" s="23"/>
      <c r="K250" s="23"/>
      <c r="L250" s="22"/>
    </row>
    <row r="251" spans="1:12" x14ac:dyDescent="0.2">
      <c r="A251" s="22"/>
      <c r="B251" s="22"/>
      <c r="C251" s="22"/>
      <c r="D251" s="22"/>
      <c r="E251" s="22"/>
      <c r="F251" s="22"/>
      <c r="G251" s="22"/>
      <c r="H251" s="22"/>
      <c r="I251" s="23"/>
      <c r="J251" s="23"/>
      <c r="K251" s="23"/>
      <c r="L251" s="22"/>
    </row>
    <row r="252" spans="1:12" x14ac:dyDescent="0.2">
      <c r="A252" s="22"/>
      <c r="B252" s="22"/>
      <c r="C252" s="22"/>
      <c r="D252" s="22"/>
      <c r="E252" s="22"/>
      <c r="F252" s="22"/>
      <c r="G252" s="22"/>
      <c r="H252" s="22"/>
      <c r="I252" s="23"/>
      <c r="J252" s="23"/>
      <c r="K252" s="23"/>
      <c r="L252" s="22"/>
    </row>
    <row r="253" spans="1:12" x14ac:dyDescent="0.2">
      <c r="A253" s="22"/>
      <c r="B253" s="22"/>
      <c r="C253" s="22"/>
      <c r="D253" s="22"/>
      <c r="E253" s="22"/>
      <c r="F253" s="22"/>
      <c r="G253" s="22"/>
      <c r="H253" s="22"/>
      <c r="I253" s="23"/>
      <c r="J253" s="23"/>
      <c r="K253" s="23"/>
      <c r="L253" s="22"/>
    </row>
    <row r="254" spans="1:12" x14ac:dyDescent="0.2">
      <c r="A254" s="22"/>
      <c r="B254" s="22"/>
      <c r="C254" s="22"/>
      <c r="D254" s="22"/>
      <c r="E254" s="22"/>
      <c r="F254" s="22"/>
      <c r="G254" s="22"/>
      <c r="H254" s="22"/>
      <c r="I254" s="23"/>
      <c r="J254" s="23"/>
      <c r="K254" s="23"/>
      <c r="L254" s="22"/>
    </row>
    <row r="255" spans="1:12" x14ac:dyDescent="0.2">
      <c r="A255" s="22"/>
      <c r="B255" s="22"/>
      <c r="C255" s="22"/>
      <c r="D255" s="22"/>
      <c r="E255" s="22"/>
      <c r="F255" s="22"/>
      <c r="G255" s="22"/>
      <c r="H255" s="22"/>
      <c r="I255" s="23"/>
      <c r="J255" s="23"/>
      <c r="K255" s="23"/>
      <c r="L255" s="22"/>
    </row>
    <row r="256" spans="1:12" x14ac:dyDescent="0.2">
      <c r="A256" s="22"/>
      <c r="B256" s="22"/>
      <c r="C256" s="22"/>
      <c r="D256" s="22"/>
      <c r="E256" s="22"/>
      <c r="F256" s="22"/>
      <c r="G256" s="22"/>
      <c r="H256" s="22"/>
      <c r="I256" s="23"/>
      <c r="J256" s="23"/>
      <c r="K256" s="23"/>
      <c r="L256" s="22"/>
    </row>
    <row r="257" spans="1:12" x14ac:dyDescent="0.2">
      <c r="A257" s="22"/>
      <c r="B257" s="22"/>
      <c r="C257" s="22"/>
      <c r="D257" s="22"/>
      <c r="E257" s="22"/>
      <c r="F257" s="22"/>
      <c r="G257" s="22"/>
      <c r="H257" s="22"/>
      <c r="I257" s="23"/>
      <c r="J257" s="23"/>
      <c r="K257" s="23"/>
      <c r="L257" s="22"/>
    </row>
    <row r="258" spans="1:12" x14ac:dyDescent="0.2">
      <c r="A258" s="22"/>
      <c r="B258" s="22"/>
      <c r="C258" s="22"/>
      <c r="D258" s="22"/>
      <c r="E258" s="22"/>
      <c r="F258" s="22"/>
      <c r="G258" s="22"/>
      <c r="H258" s="22"/>
      <c r="I258" s="23"/>
      <c r="J258" s="23"/>
      <c r="K258" s="23"/>
      <c r="L258" s="22"/>
    </row>
    <row r="259" spans="1:12" x14ac:dyDescent="0.2">
      <c r="A259" s="22"/>
      <c r="B259" s="22"/>
      <c r="C259" s="22"/>
      <c r="D259" s="22"/>
      <c r="E259" s="22"/>
      <c r="F259" s="22"/>
      <c r="G259" s="22"/>
      <c r="H259" s="22"/>
      <c r="I259" s="23"/>
      <c r="J259" s="23"/>
      <c r="K259" s="23"/>
      <c r="L259" s="22"/>
    </row>
    <row r="260" spans="1:12" x14ac:dyDescent="0.2">
      <c r="A260" s="22"/>
      <c r="B260" s="22"/>
      <c r="C260" s="22"/>
      <c r="D260" s="22"/>
      <c r="E260" s="22"/>
      <c r="F260" s="22"/>
      <c r="G260" s="22"/>
      <c r="H260" s="22"/>
      <c r="I260" s="23"/>
      <c r="J260" s="23"/>
      <c r="K260" s="23"/>
      <c r="L260" s="22"/>
    </row>
    <row r="261" spans="1:12" x14ac:dyDescent="0.2">
      <c r="A261" s="22"/>
      <c r="B261" s="22"/>
      <c r="C261" s="22"/>
      <c r="D261" s="22"/>
      <c r="E261" s="22"/>
      <c r="F261" s="22"/>
      <c r="G261" s="22"/>
      <c r="H261" s="22"/>
      <c r="I261" s="23"/>
      <c r="J261" s="23"/>
      <c r="K261" s="23"/>
      <c r="L261" s="22"/>
    </row>
    <row r="262" spans="1:12" x14ac:dyDescent="0.2">
      <c r="A262" s="22"/>
      <c r="B262" s="22"/>
      <c r="C262" s="22"/>
      <c r="D262" s="22"/>
      <c r="E262" s="22"/>
      <c r="F262" s="22"/>
      <c r="G262" s="22"/>
      <c r="H262" s="22"/>
      <c r="I262" s="23"/>
      <c r="J262" s="23"/>
      <c r="K262" s="23"/>
      <c r="L262" s="22"/>
    </row>
    <row r="263" spans="1:12" x14ac:dyDescent="0.2">
      <c r="A263" s="22"/>
      <c r="B263" s="22"/>
      <c r="C263" s="22"/>
      <c r="D263" s="22"/>
      <c r="E263" s="22"/>
      <c r="F263" s="22"/>
      <c r="G263" s="22"/>
      <c r="H263" s="22"/>
      <c r="I263" s="23"/>
      <c r="J263" s="23"/>
      <c r="K263" s="23"/>
      <c r="L263" s="22"/>
    </row>
    <row r="264" spans="1:12" x14ac:dyDescent="0.2">
      <c r="A264" s="22"/>
      <c r="B264" s="22"/>
      <c r="C264" s="22"/>
      <c r="D264" s="22"/>
      <c r="E264" s="22"/>
      <c r="F264" s="22"/>
      <c r="G264" s="22"/>
      <c r="H264" s="22"/>
      <c r="I264" s="23"/>
      <c r="J264" s="23"/>
      <c r="K264" s="23"/>
      <c r="L264" s="22"/>
    </row>
    <row r="265" spans="1:12" x14ac:dyDescent="0.2">
      <c r="A265" s="22"/>
      <c r="B265" s="22"/>
      <c r="C265" s="22"/>
      <c r="D265" s="22"/>
      <c r="E265" s="22"/>
      <c r="F265" s="22"/>
      <c r="G265" s="22"/>
      <c r="H265" s="22"/>
      <c r="I265" s="23"/>
      <c r="J265" s="23"/>
      <c r="K265" s="23"/>
      <c r="L265" s="22"/>
    </row>
    <row r="266" spans="1:12" x14ac:dyDescent="0.2">
      <c r="A266" s="22"/>
      <c r="B266" s="22"/>
      <c r="C266" s="22"/>
      <c r="D266" s="22"/>
      <c r="E266" s="22"/>
      <c r="F266" s="22"/>
      <c r="G266" s="22"/>
      <c r="H266" s="22"/>
      <c r="I266" s="23"/>
      <c r="J266" s="23"/>
      <c r="K266" s="23"/>
      <c r="L266" s="22"/>
    </row>
    <row r="267" spans="1:12" x14ac:dyDescent="0.2">
      <c r="A267" s="22"/>
      <c r="B267" s="22"/>
      <c r="C267" s="22"/>
      <c r="D267" s="22"/>
      <c r="E267" s="22"/>
      <c r="F267" s="22"/>
      <c r="G267" s="22"/>
      <c r="H267" s="22"/>
      <c r="I267" s="23"/>
      <c r="J267" s="23"/>
      <c r="K267" s="23"/>
      <c r="L267" s="22"/>
    </row>
    <row r="268" spans="1:12" x14ac:dyDescent="0.2">
      <c r="A268" s="22"/>
      <c r="B268" s="22"/>
      <c r="C268" s="22"/>
      <c r="D268" s="22"/>
      <c r="E268" s="22"/>
      <c r="F268" s="22"/>
      <c r="G268" s="22"/>
      <c r="H268" s="22"/>
      <c r="I268" s="23"/>
      <c r="J268" s="23"/>
      <c r="K268" s="23"/>
      <c r="L268" s="22"/>
    </row>
    <row r="269" spans="1:12" x14ac:dyDescent="0.2">
      <c r="A269" s="22"/>
      <c r="B269" s="22"/>
      <c r="C269" s="22"/>
      <c r="D269" s="22"/>
      <c r="E269" s="22"/>
      <c r="F269" s="22"/>
      <c r="G269" s="22"/>
      <c r="H269" s="22"/>
      <c r="I269" s="23"/>
      <c r="J269" s="23"/>
      <c r="K269" s="23"/>
      <c r="L269" s="22"/>
    </row>
    <row r="270" spans="1:12" x14ac:dyDescent="0.2">
      <c r="A270" s="22"/>
      <c r="B270" s="22"/>
      <c r="C270" s="22"/>
      <c r="D270" s="22"/>
      <c r="E270" s="22"/>
      <c r="F270" s="22"/>
      <c r="G270" s="22"/>
      <c r="H270" s="22"/>
      <c r="I270" s="23"/>
      <c r="J270" s="23"/>
      <c r="K270" s="23"/>
      <c r="L270" s="22"/>
    </row>
    <row r="271" spans="1:12" x14ac:dyDescent="0.2">
      <c r="A271" s="22"/>
      <c r="B271" s="22"/>
      <c r="C271" s="22"/>
      <c r="D271" s="22"/>
      <c r="E271" s="22"/>
      <c r="F271" s="22"/>
      <c r="G271" s="22"/>
      <c r="H271" s="22"/>
      <c r="I271" s="23"/>
      <c r="J271" s="23"/>
      <c r="K271" s="23"/>
      <c r="L271" s="22"/>
    </row>
    <row r="272" spans="1:12" x14ac:dyDescent="0.2">
      <c r="A272" s="22"/>
      <c r="B272" s="22"/>
      <c r="C272" s="22"/>
      <c r="D272" s="22"/>
      <c r="E272" s="22"/>
      <c r="F272" s="22"/>
      <c r="G272" s="22"/>
      <c r="H272" s="22"/>
      <c r="I272" s="23"/>
      <c r="J272" s="23"/>
      <c r="K272" s="23"/>
      <c r="L272" s="22"/>
    </row>
    <row r="273" spans="1:12" x14ac:dyDescent="0.2">
      <c r="A273" s="22"/>
      <c r="B273" s="22"/>
      <c r="C273" s="22"/>
      <c r="D273" s="22"/>
      <c r="E273" s="22"/>
      <c r="F273" s="22"/>
      <c r="G273" s="22"/>
      <c r="H273" s="22"/>
      <c r="I273" s="23"/>
      <c r="J273" s="23"/>
      <c r="K273" s="23"/>
      <c r="L273" s="22"/>
    </row>
    <row r="274" spans="1:12" x14ac:dyDescent="0.2">
      <c r="A274" s="22"/>
      <c r="B274" s="22"/>
      <c r="C274" s="22"/>
      <c r="D274" s="22"/>
      <c r="E274" s="22"/>
      <c r="F274" s="22"/>
      <c r="G274" s="22"/>
      <c r="H274" s="22"/>
      <c r="I274" s="23"/>
      <c r="J274" s="23"/>
      <c r="K274" s="23"/>
      <c r="L274" s="22"/>
    </row>
    <row r="275" spans="1:12" x14ac:dyDescent="0.2">
      <c r="A275" s="22"/>
      <c r="B275" s="22"/>
      <c r="C275" s="22"/>
      <c r="D275" s="22"/>
      <c r="E275" s="22"/>
      <c r="F275" s="22"/>
      <c r="G275" s="22"/>
      <c r="H275" s="22"/>
      <c r="I275" s="23"/>
      <c r="J275" s="23"/>
      <c r="K275" s="23"/>
      <c r="L275" s="22"/>
    </row>
    <row r="276" spans="1:12" x14ac:dyDescent="0.2">
      <c r="A276" s="22"/>
      <c r="B276" s="22"/>
      <c r="C276" s="22"/>
      <c r="D276" s="22"/>
      <c r="E276" s="22"/>
      <c r="F276" s="22"/>
      <c r="G276" s="22"/>
      <c r="H276" s="22"/>
      <c r="I276" s="23"/>
      <c r="J276" s="23"/>
      <c r="K276" s="23"/>
      <c r="L276" s="22"/>
    </row>
    <row r="277" spans="1:12" x14ac:dyDescent="0.2">
      <c r="A277" s="22"/>
      <c r="B277" s="22"/>
      <c r="C277" s="22"/>
      <c r="D277" s="22"/>
      <c r="E277" s="22"/>
      <c r="F277" s="22"/>
      <c r="G277" s="22"/>
      <c r="H277" s="22"/>
      <c r="I277" s="23"/>
      <c r="J277" s="23"/>
      <c r="K277" s="23"/>
      <c r="L277" s="22"/>
    </row>
    <row r="278" spans="1:12" x14ac:dyDescent="0.2">
      <c r="A278" s="22"/>
      <c r="B278" s="22"/>
      <c r="C278" s="22"/>
      <c r="D278" s="22"/>
      <c r="E278" s="22"/>
      <c r="F278" s="22"/>
      <c r="G278" s="22"/>
      <c r="H278" s="22"/>
      <c r="I278" s="23"/>
      <c r="J278" s="23"/>
      <c r="K278" s="23"/>
      <c r="L278" s="22"/>
    </row>
    <row r="279" spans="1:12" x14ac:dyDescent="0.2">
      <c r="A279" s="22"/>
      <c r="B279" s="22"/>
      <c r="C279" s="22"/>
      <c r="D279" s="22"/>
      <c r="E279" s="22"/>
      <c r="F279" s="22"/>
      <c r="G279" s="22"/>
      <c r="H279" s="22"/>
      <c r="I279" s="23"/>
      <c r="J279" s="23"/>
      <c r="K279" s="23"/>
      <c r="L279" s="22"/>
    </row>
    <row r="280" spans="1:12" x14ac:dyDescent="0.2">
      <c r="A280" s="22"/>
      <c r="B280" s="22"/>
      <c r="C280" s="22"/>
      <c r="D280" s="22"/>
      <c r="E280" s="22"/>
      <c r="F280" s="22"/>
      <c r="G280" s="22"/>
      <c r="H280" s="22"/>
      <c r="I280" s="23"/>
      <c r="J280" s="23"/>
      <c r="K280" s="23"/>
      <c r="L280" s="22"/>
    </row>
    <row r="281" spans="1:12" x14ac:dyDescent="0.2">
      <c r="A281" s="22"/>
      <c r="B281" s="22"/>
      <c r="C281" s="22"/>
      <c r="D281" s="22"/>
      <c r="E281" s="22"/>
      <c r="F281" s="22"/>
      <c r="G281" s="22"/>
      <c r="H281" s="22"/>
      <c r="I281" s="23"/>
      <c r="J281" s="23"/>
      <c r="K281" s="23"/>
      <c r="L281" s="22"/>
    </row>
    <row r="282" spans="1:12" x14ac:dyDescent="0.2">
      <c r="A282" s="22"/>
      <c r="B282" s="22"/>
      <c r="C282" s="22"/>
      <c r="D282" s="22"/>
      <c r="E282" s="22"/>
      <c r="F282" s="22"/>
      <c r="G282" s="22"/>
      <c r="H282" s="22"/>
      <c r="I282" s="23"/>
      <c r="J282" s="23"/>
      <c r="K282" s="23"/>
      <c r="L282" s="22"/>
    </row>
    <row r="283" spans="1:12" x14ac:dyDescent="0.2">
      <c r="A283" s="22"/>
      <c r="B283" s="22"/>
      <c r="C283" s="22"/>
      <c r="D283" s="22"/>
      <c r="E283" s="22"/>
      <c r="F283" s="22"/>
      <c r="G283" s="22"/>
      <c r="H283" s="22"/>
      <c r="I283" s="23"/>
      <c r="J283" s="23"/>
      <c r="K283" s="23"/>
      <c r="L283" s="22"/>
    </row>
    <row r="284" spans="1:12" x14ac:dyDescent="0.2">
      <c r="A284" s="22"/>
      <c r="B284" s="22"/>
      <c r="C284" s="22"/>
      <c r="D284" s="22"/>
      <c r="E284" s="22"/>
      <c r="F284" s="22"/>
      <c r="G284" s="22"/>
      <c r="H284" s="22"/>
      <c r="I284" s="23"/>
      <c r="J284" s="23"/>
      <c r="K284" s="23"/>
      <c r="L284" s="22"/>
    </row>
    <row r="285" spans="1:12" x14ac:dyDescent="0.2">
      <c r="A285" s="22"/>
      <c r="B285" s="22"/>
      <c r="C285" s="22"/>
      <c r="D285" s="22"/>
      <c r="E285" s="22"/>
      <c r="F285" s="22"/>
      <c r="G285" s="22"/>
      <c r="H285" s="22"/>
      <c r="I285" s="23"/>
      <c r="J285" s="23"/>
      <c r="K285" s="23"/>
      <c r="L285" s="22"/>
    </row>
    <row r="286" spans="1:12" x14ac:dyDescent="0.2">
      <c r="A286" s="22"/>
      <c r="B286" s="22"/>
      <c r="C286" s="22"/>
      <c r="D286" s="22"/>
      <c r="E286" s="22"/>
      <c r="F286" s="22"/>
      <c r="G286" s="22"/>
      <c r="H286" s="22"/>
      <c r="I286" s="23"/>
      <c r="J286" s="23"/>
      <c r="K286" s="23"/>
      <c r="L286" s="22"/>
    </row>
    <row r="287" spans="1:12" x14ac:dyDescent="0.2">
      <c r="A287" s="22"/>
      <c r="B287" s="22"/>
      <c r="C287" s="22"/>
      <c r="D287" s="22"/>
      <c r="E287" s="22"/>
      <c r="F287" s="22"/>
      <c r="G287" s="22"/>
      <c r="H287" s="22"/>
      <c r="I287" s="23"/>
      <c r="J287" s="23"/>
      <c r="K287" s="23"/>
      <c r="L287" s="22"/>
    </row>
    <row r="288" spans="1:12" x14ac:dyDescent="0.2">
      <c r="A288" s="22"/>
      <c r="B288" s="22"/>
      <c r="C288" s="22"/>
      <c r="D288" s="22"/>
      <c r="E288" s="22"/>
      <c r="F288" s="22"/>
      <c r="G288" s="22"/>
      <c r="H288" s="22"/>
      <c r="I288" s="23"/>
      <c r="J288" s="23"/>
      <c r="K288" s="23"/>
      <c r="L288" s="22"/>
    </row>
    <row r="289" spans="1:12" x14ac:dyDescent="0.2">
      <c r="A289" s="22"/>
      <c r="B289" s="22"/>
      <c r="C289" s="22"/>
      <c r="D289" s="22"/>
      <c r="E289" s="22"/>
      <c r="F289" s="22"/>
      <c r="G289" s="22"/>
      <c r="H289" s="22"/>
      <c r="I289" s="23"/>
      <c r="J289" s="23"/>
      <c r="K289" s="23"/>
      <c r="L289" s="22"/>
    </row>
    <row r="290" spans="1:12" x14ac:dyDescent="0.2">
      <c r="A290" s="22"/>
      <c r="B290" s="22"/>
      <c r="C290" s="22"/>
      <c r="D290" s="22"/>
      <c r="E290" s="22"/>
      <c r="F290" s="22"/>
      <c r="G290" s="22"/>
      <c r="H290" s="22"/>
      <c r="I290" s="23"/>
      <c r="J290" s="23"/>
      <c r="K290" s="23"/>
      <c r="L290" s="22"/>
    </row>
    <row r="291" spans="1:12" x14ac:dyDescent="0.2">
      <c r="A291" s="22"/>
      <c r="B291" s="22"/>
      <c r="C291" s="22"/>
      <c r="D291" s="22"/>
      <c r="E291" s="22"/>
      <c r="F291" s="22"/>
      <c r="G291" s="22"/>
      <c r="H291" s="22"/>
      <c r="I291" s="23"/>
      <c r="J291" s="23"/>
      <c r="K291" s="23"/>
      <c r="L291" s="22"/>
    </row>
  </sheetData>
  <sheetProtection password="CBAB" sheet="1" objects="1" scenarios="1"/>
  <pageMargins left="0.25" right="0" top="0.25" bottom="0" header="0" footer="0"/>
  <pageSetup scale="98" orientation="portrait" r:id="rId1"/>
  <headerFooter alignWithMargins="0"/>
  <rowBreaks count="3" manualBreakCount="3">
    <brk id="58" max="65535" man="1"/>
    <brk id="116" max="65535" man="1"/>
    <brk id="174" max="65535"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584</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'8 R'!A3</f>
        <v>8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'9 R'!A3</f>
        <v>9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'9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'9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'9 R'!H105</f>
        <v>0</v>
      </c>
    </row>
    <row r="33" spans="1:11" x14ac:dyDescent="0.2">
      <c r="G33" s="29"/>
    </row>
    <row r="34" spans="1:11" x14ac:dyDescent="0.2">
      <c r="A34" t="str">
        <f>CONCATENATE("Expenditures - ",Information!D5-1)</f>
        <v>Expenditures - 2024</v>
      </c>
      <c r="G34" s="151">
        <f>'9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585</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'9 R'!A3</f>
        <v>9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'10 R'!A3</f>
        <v>10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'10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'10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'10 R'!H105</f>
        <v>0</v>
      </c>
    </row>
    <row r="33" spans="1:11" x14ac:dyDescent="0.2">
      <c r="G33" s="29"/>
    </row>
    <row r="34" spans="1:11" x14ac:dyDescent="0.2">
      <c r="A34" t="str">
        <f>CONCATENATE("Expenditures - ",Information!D5-1)</f>
        <v>Expenditures - 2024</v>
      </c>
      <c r="G34" s="151">
        <f>'10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586</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'10 R'!A3</f>
        <v>10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'11 R'!A3</f>
        <v>11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'11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'11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'11 R'!H105</f>
        <v>0</v>
      </c>
    </row>
    <row r="33" spans="1:11" x14ac:dyDescent="0.2">
      <c r="G33" s="29"/>
    </row>
    <row r="34" spans="1:11" x14ac:dyDescent="0.2">
      <c r="A34" t="str">
        <f>CONCATENATE("Expenditures - ",Information!D5-1)</f>
        <v>Expenditures - 2024</v>
      </c>
      <c r="G34" s="151">
        <f>'11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587</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75"/>
  <sheetViews>
    <sheetView workbookViewId="0"/>
  </sheetViews>
  <sheetFormatPr defaultRowHeight="12.75" x14ac:dyDescent="0.2"/>
  <cols>
    <col min="1" max="1" width="3.83203125" customWidth="1"/>
    <col min="3" max="3" width="15" customWidth="1"/>
    <col min="4" max="4" width="3" customWidth="1"/>
    <col min="5" max="5" width="1" style="19" customWidth="1"/>
    <col min="6" max="6" width="15.83203125" customWidth="1"/>
    <col min="7" max="7" width="1" style="19" customWidth="1"/>
    <col min="8" max="8" width="15.83203125" customWidth="1"/>
    <col min="9" max="9" width="1" style="19" customWidth="1"/>
    <col min="10" max="10" width="15.83203125" customWidth="1"/>
    <col min="11" max="11" width="1" style="19" customWidth="1"/>
    <col min="12" max="12" width="15.83203125" customWidth="1"/>
  </cols>
  <sheetData>
    <row r="1" spans="1:13" x14ac:dyDescent="0.2">
      <c r="A1" t="str">
        <f>UPPER(CONCATENATE(Information!E7," COUNTY"))</f>
        <v xml:space="preserve"> COUNTY</v>
      </c>
    </row>
    <row r="2" spans="1:13" x14ac:dyDescent="0.2">
      <c r="A2" t="str">
        <f>CONCATENATE(Information!D5," SCHEDULE OF ASSESSED VALUATIONS, TAX RATES, &amp; COUNTY LONG-TERM DEBT")</f>
        <v>2025 SCHEDULE OF ASSESSED VALUATIONS, TAX RATES, &amp; COUNTY LONG-TERM DEBT</v>
      </c>
    </row>
    <row r="4" spans="1:13" x14ac:dyDescent="0.2">
      <c r="A4" s="90" t="s">
        <v>249</v>
      </c>
    </row>
    <row r="5" spans="1:13" x14ac:dyDescent="0.2">
      <c r="F5" s="16" t="s">
        <v>250</v>
      </c>
      <c r="H5" s="16" t="s">
        <v>250</v>
      </c>
      <c r="J5" s="16" t="s">
        <v>251</v>
      </c>
    </row>
    <row r="6" spans="1:13" x14ac:dyDescent="0.2">
      <c r="F6" s="84">
        <f>Information!D5-2</f>
        <v>2023</v>
      </c>
      <c r="H6" s="84">
        <f>Information!D5-1</f>
        <v>2024</v>
      </c>
      <c r="J6" s="84">
        <f>Information!D5</f>
        <v>2025</v>
      </c>
    </row>
    <row r="8" spans="1:13" x14ac:dyDescent="0.2">
      <c r="A8" t="s">
        <v>252</v>
      </c>
      <c r="F8" s="91"/>
      <c r="G8" s="92"/>
      <c r="H8" s="91"/>
      <c r="I8" s="92"/>
      <c r="J8" s="91"/>
      <c r="K8" s="92"/>
      <c r="L8" s="29"/>
      <c r="M8" s="29"/>
    </row>
    <row r="9" spans="1:13" x14ac:dyDescent="0.2">
      <c r="A9" t="s">
        <v>253</v>
      </c>
      <c r="B9" s="47"/>
      <c r="C9" s="47"/>
      <c r="F9" s="93"/>
      <c r="G9" s="92"/>
      <c r="H9" s="93"/>
      <c r="I9" s="92"/>
      <c r="J9" s="93"/>
      <c r="K9" s="92"/>
      <c r="L9" s="29"/>
      <c r="M9" s="29"/>
    </row>
    <row r="10" spans="1:13" x14ac:dyDescent="0.2">
      <c r="A10" t="s">
        <v>254</v>
      </c>
      <c r="F10" s="91"/>
      <c r="G10" s="92"/>
      <c r="H10" s="91"/>
      <c r="I10" s="92"/>
      <c r="J10" s="91"/>
      <c r="K10" s="92"/>
      <c r="L10" s="29"/>
      <c r="M10" s="29"/>
    </row>
    <row r="11" spans="1:13" x14ac:dyDescent="0.2">
      <c r="A11" s="85"/>
      <c r="B11" s="85"/>
      <c r="C11" s="85"/>
      <c r="F11" s="93"/>
      <c r="G11" s="92"/>
      <c r="H11" s="93"/>
      <c r="I11" s="92"/>
      <c r="J11" s="93"/>
      <c r="K11" s="92"/>
      <c r="L11" s="29"/>
      <c r="M11" s="29"/>
    </row>
    <row r="12" spans="1:13" x14ac:dyDescent="0.2">
      <c r="A12" s="85"/>
      <c r="B12" s="85"/>
      <c r="C12" s="85"/>
      <c r="F12" s="91"/>
      <c r="G12" s="92"/>
      <c r="H12" s="91"/>
      <c r="I12" s="92"/>
      <c r="J12" s="91"/>
      <c r="K12" s="92"/>
      <c r="L12" s="29"/>
      <c r="M12" s="29"/>
    </row>
    <row r="13" spans="1:13" x14ac:dyDescent="0.2">
      <c r="A13" s="47"/>
      <c r="B13" s="47"/>
      <c r="C13" s="47"/>
      <c r="F13" s="92"/>
      <c r="G13" s="92"/>
      <c r="H13" s="92"/>
      <c r="I13" s="92"/>
      <c r="J13" s="92"/>
      <c r="K13" s="92"/>
      <c r="L13" s="29"/>
      <c r="M13" s="29"/>
    </row>
    <row r="14" spans="1:13" ht="13.5" thickBot="1" x14ac:dyDescent="0.25">
      <c r="B14" t="s">
        <v>255</v>
      </c>
      <c r="F14" s="94">
        <f>SUM(F8:F12)</f>
        <v>0</v>
      </c>
      <c r="G14" s="92"/>
      <c r="H14" s="94">
        <f>SUM(H8:H12)</f>
        <v>0</v>
      </c>
      <c r="I14" s="92"/>
      <c r="J14" s="94">
        <f>SUM(J8:J12)</f>
        <v>0</v>
      </c>
      <c r="K14" s="92"/>
      <c r="L14" s="29"/>
      <c r="M14" s="29"/>
    </row>
    <row r="15" spans="1:13" ht="13.5" thickTop="1" x14ac:dyDescent="0.2">
      <c r="F15" s="29"/>
      <c r="G15" s="92"/>
      <c r="H15" s="29"/>
      <c r="I15" s="92"/>
      <c r="J15" s="29"/>
      <c r="K15" s="92"/>
      <c r="L15" s="29"/>
      <c r="M15" s="29"/>
    </row>
    <row r="16" spans="1:13" x14ac:dyDescent="0.2">
      <c r="A16" s="90" t="s">
        <v>256</v>
      </c>
      <c r="F16" s="29"/>
      <c r="G16" s="92"/>
      <c r="H16" s="29"/>
      <c r="I16" s="92"/>
      <c r="J16" s="29"/>
      <c r="K16" s="92"/>
      <c r="L16" s="29"/>
      <c r="M16" s="29"/>
    </row>
    <row r="17" spans="1:13" x14ac:dyDescent="0.2">
      <c r="F17" s="95" t="s">
        <v>257</v>
      </c>
      <c r="G17" s="96"/>
      <c r="H17" s="95"/>
      <c r="I17" s="96"/>
      <c r="J17" s="95"/>
      <c r="K17" s="92"/>
      <c r="L17" s="29"/>
      <c r="M17" s="29"/>
    </row>
    <row r="18" spans="1:13" x14ac:dyDescent="0.2">
      <c r="F18" s="97"/>
      <c r="G18" s="98"/>
      <c r="H18" s="97"/>
      <c r="I18" s="98"/>
      <c r="J18" s="97"/>
      <c r="K18" s="92"/>
      <c r="L18" s="29"/>
      <c r="M18" s="29"/>
    </row>
    <row r="19" spans="1:13" x14ac:dyDescent="0.2">
      <c r="F19" s="30" t="s">
        <v>250</v>
      </c>
      <c r="G19" s="92"/>
      <c r="H19" s="30" t="s">
        <v>250</v>
      </c>
      <c r="I19" s="92"/>
      <c r="J19" s="30" t="s">
        <v>251</v>
      </c>
      <c r="K19" s="92"/>
      <c r="L19" s="29"/>
      <c r="M19" s="29"/>
    </row>
    <row r="20" spans="1:13" x14ac:dyDescent="0.2">
      <c r="A20" t="s">
        <v>258</v>
      </c>
      <c r="F20" s="99">
        <f>Information!D5-2</f>
        <v>2023</v>
      </c>
      <c r="G20" s="100"/>
      <c r="H20" s="99">
        <f>Information!D5-1</f>
        <v>2024</v>
      </c>
      <c r="I20" s="100"/>
      <c r="J20" s="99">
        <f>Information!D5</f>
        <v>2025</v>
      </c>
      <c r="K20" s="92"/>
      <c r="L20" s="29"/>
      <c r="M20" s="29"/>
    </row>
    <row r="21" spans="1:13" x14ac:dyDescent="0.2">
      <c r="F21" s="101"/>
      <c r="G21" s="102"/>
      <c r="H21" s="101"/>
      <c r="I21" s="102"/>
      <c r="J21" s="101"/>
      <c r="K21" s="92"/>
      <c r="L21" s="29"/>
      <c r="M21" s="29"/>
    </row>
    <row r="22" spans="1:13" x14ac:dyDescent="0.2">
      <c r="A22" t="s">
        <v>85</v>
      </c>
      <c r="F22" s="103"/>
      <c r="G22" s="92"/>
      <c r="H22" s="103"/>
      <c r="I22" s="104"/>
      <c r="J22" s="103"/>
      <c r="K22" s="92"/>
      <c r="L22" s="29"/>
      <c r="M22" s="29"/>
    </row>
    <row r="23" spans="1:13" x14ac:dyDescent="0.2">
      <c r="A23" t="s">
        <v>92</v>
      </c>
      <c r="D23" s="19"/>
      <c r="F23" s="103"/>
      <c r="G23" s="92"/>
      <c r="H23" s="103"/>
      <c r="I23" s="104"/>
      <c r="J23" s="103"/>
      <c r="K23" s="92"/>
      <c r="L23" s="29"/>
      <c r="M23" s="29"/>
    </row>
    <row r="24" spans="1:13" x14ac:dyDescent="0.2">
      <c r="A24" s="85"/>
      <c r="B24" s="85"/>
      <c r="C24" s="85"/>
      <c r="D24" s="19"/>
      <c r="F24" s="103"/>
      <c r="G24" s="92"/>
      <c r="H24" s="103"/>
      <c r="I24" s="104"/>
      <c r="J24" s="103"/>
      <c r="K24" s="92"/>
      <c r="L24" s="29"/>
      <c r="M24" s="29"/>
    </row>
    <row r="25" spans="1:13" x14ac:dyDescent="0.2">
      <c r="A25" s="85"/>
      <c r="B25" s="85"/>
      <c r="C25" s="85"/>
      <c r="D25" s="19"/>
      <c r="F25" s="103"/>
      <c r="G25" s="92"/>
      <c r="H25" s="103"/>
      <c r="I25" s="104"/>
      <c r="J25" s="103"/>
      <c r="K25" s="92"/>
      <c r="L25" s="29"/>
      <c r="M25" s="29"/>
    </row>
    <row r="26" spans="1:13" x14ac:dyDescent="0.2">
      <c r="A26" s="85"/>
      <c r="B26" s="85"/>
      <c r="C26" s="85"/>
      <c r="D26" s="19"/>
      <c r="F26" s="103"/>
      <c r="G26" s="92"/>
      <c r="H26" s="103"/>
      <c r="I26" s="104"/>
      <c r="J26" s="103"/>
      <c r="K26" s="92"/>
      <c r="L26" s="29"/>
      <c r="M26" s="29"/>
    </row>
    <row r="27" spans="1:13" x14ac:dyDescent="0.2">
      <c r="A27" s="85"/>
      <c r="B27" s="85"/>
      <c r="C27" s="85"/>
      <c r="D27" s="19"/>
      <c r="F27" s="103"/>
      <c r="G27" s="92"/>
      <c r="H27" s="103"/>
      <c r="I27" s="104"/>
      <c r="J27" s="103"/>
      <c r="K27" s="92"/>
      <c r="L27" s="29"/>
      <c r="M27" s="29"/>
    </row>
    <row r="28" spans="1:13" x14ac:dyDescent="0.2">
      <c r="A28" s="85"/>
      <c r="B28" s="85"/>
      <c r="C28" s="85"/>
      <c r="D28" s="19"/>
      <c r="F28" s="103"/>
      <c r="G28" s="92"/>
      <c r="H28" s="103"/>
      <c r="I28" s="104"/>
      <c r="J28" s="103"/>
      <c r="K28" s="92"/>
      <c r="L28" s="29"/>
      <c r="M28" s="29"/>
    </row>
    <row r="29" spans="1:13" x14ac:dyDescent="0.2">
      <c r="A29" s="85"/>
      <c r="B29" s="85"/>
      <c r="C29" s="85"/>
      <c r="D29" s="19"/>
      <c r="F29" s="103"/>
      <c r="G29" s="92"/>
      <c r="H29" s="103"/>
      <c r="I29" s="104"/>
      <c r="J29" s="103"/>
      <c r="K29" s="92"/>
      <c r="L29" s="29"/>
      <c r="M29" s="29"/>
    </row>
    <row r="30" spans="1:13" x14ac:dyDescent="0.2">
      <c r="A30" s="85"/>
      <c r="B30" s="85"/>
      <c r="C30" s="85"/>
      <c r="D30" s="19"/>
      <c r="F30" s="103"/>
      <c r="G30" s="92"/>
      <c r="H30" s="103"/>
      <c r="I30" s="104"/>
      <c r="J30" s="103"/>
      <c r="K30" s="92"/>
      <c r="L30" s="29"/>
      <c r="M30" s="29"/>
    </row>
    <row r="31" spans="1:13" x14ac:dyDescent="0.2">
      <c r="A31" s="85"/>
      <c r="B31" s="85"/>
      <c r="C31" s="85"/>
      <c r="D31" s="19"/>
      <c r="F31" s="103"/>
      <c r="G31" s="92"/>
      <c r="H31" s="103"/>
      <c r="I31" s="104"/>
      <c r="J31" s="103"/>
      <c r="K31" s="92"/>
      <c r="L31" s="29"/>
      <c r="M31" s="29"/>
    </row>
    <row r="32" spans="1:13" x14ac:dyDescent="0.2">
      <c r="A32" s="85"/>
      <c r="B32" s="85"/>
      <c r="C32" s="85"/>
      <c r="D32" s="19"/>
      <c r="F32" s="103"/>
      <c r="G32" s="92"/>
      <c r="H32" s="103"/>
      <c r="I32" s="104"/>
      <c r="J32" s="103"/>
      <c r="K32" s="92"/>
      <c r="L32" s="29"/>
      <c r="M32" s="29"/>
    </row>
    <row r="33" spans="1:13" x14ac:dyDescent="0.2">
      <c r="A33" s="85"/>
      <c r="B33" s="85"/>
      <c r="C33" s="85"/>
      <c r="D33" s="19"/>
      <c r="F33" s="103"/>
      <c r="G33" s="92"/>
      <c r="H33" s="103"/>
      <c r="I33" s="104"/>
      <c r="J33" s="103"/>
      <c r="K33" s="92"/>
      <c r="L33" s="29"/>
      <c r="M33" s="29"/>
    </row>
    <row r="34" spans="1:13" x14ac:dyDescent="0.2">
      <c r="A34" s="85"/>
      <c r="B34" s="85"/>
      <c r="C34" s="85"/>
      <c r="D34" s="19"/>
      <c r="F34" s="103"/>
      <c r="G34" s="92"/>
      <c r="H34" s="103"/>
      <c r="I34" s="104"/>
      <c r="J34" s="103"/>
      <c r="K34" s="92"/>
      <c r="L34" s="29"/>
      <c r="M34" s="29"/>
    </row>
    <row r="35" spans="1:13" x14ac:dyDescent="0.2">
      <c r="A35" s="85"/>
      <c r="B35" s="85"/>
      <c r="C35" s="85"/>
      <c r="D35" s="19"/>
      <c r="F35" s="103"/>
      <c r="G35" s="92"/>
      <c r="H35" s="103"/>
      <c r="I35" s="104"/>
      <c r="J35" s="103"/>
      <c r="K35" s="92"/>
      <c r="L35" s="29"/>
      <c r="M35" s="29"/>
    </row>
    <row r="36" spans="1:13" x14ac:dyDescent="0.2">
      <c r="D36" s="19"/>
      <c r="F36" s="46"/>
      <c r="G36" s="92"/>
      <c r="H36" s="105"/>
      <c r="I36" s="104"/>
      <c r="J36" s="105"/>
      <c r="K36" s="92"/>
      <c r="L36" s="29"/>
      <c r="M36" s="29"/>
    </row>
    <row r="37" spans="1:13" x14ac:dyDescent="0.2">
      <c r="A37" s="90" t="s">
        <v>259</v>
      </c>
      <c r="D37" s="19"/>
      <c r="F37" s="29"/>
      <c r="G37" s="92"/>
      <c r="H37" s="29"/>
      <c r="I37" s="92"/>
      <c r="J37" s="29"/>
      <c r="K37" s="92"/>
      <c r="L37" s="29"/>
      <c r="M37" s="29"/>
    </row>
    <row r="38" spans="1:13" x14ac:dyDescent="0.2">
      <c r="D38" s="19"/>
      <c r="F38" s="30" t="s">
        <v>238</v>
      </c>
      <c r="G38" s="106"/>
      <c r="H38" s="30"/>
      <c r="I38" s="106"/>
      <c r="J38" s="30" t="s">
        <v>260</v>
      </c>
      <c r="K38" s="106"/>
      <c r="L38" s="30" t="s">
        <v>238</v>
      </c>
      <c r="M38" s="29"/>
    </row>
    <row r="39" spans="1:13" x14ac:dyDescent="0.2">
      <c r="D39" s="19"/>
      <c r="F39" s="30" t="s">
        <v>261</v>
      </c>
      <c r="G39" s="106"/>
      <c r="H39" s="30" t="s">
        <v>262</v>
      </c>
      <c r="I39" s="106"/>
      <c r="J39" s="30" t="s">
        <v>263</v>
      </c>
      <c r="K39" s="106"/>
      <c r="L39" s="30" t="s">
        <v>261</v>
      </c>
      <c r="M39" s="29"/>
    </row>
    <row r="40" spans="1:13" x14ac:dyDescent="0.2">
      <c r="A40" t="s">
        <v>264</v>
      </c>
      <c r="D40" s="19"/>
      <c r="F40" s="107" t="str">
        <f>CONCATENATE("12-31-",(RIGHT(Information!D5,4)-2))</f>
        <v>12-31-2023</v>
      </c>
      <c r="G40" s="106"/>
      <c r="H40" s="99">
        <f>Information!D5-1</f>
        <v>2024</v>
      </c>
      <c r="I40" s="108"/>
      <c r="J40" s="99">
        <f>Information!D5-1</f>
        <v>2024</v>
      </c>
      <c r="K40" s="106"/>
      <c r="L40" s="107" t="str">
        <f>CONCATENATE("12-31-",(RIGHT(Information!D5,4)-1))</f>
        <v>12-31-2024</v>
      </c>
      <c r="M40" s="29"/>
    </row>
    <row r="41" spans="1:13" x14ac:dyDescent="0.2">
      <c r="D41" s="19"/>
      <c r="F41" s="109"/>
      <c r="G41" s="106"/>
      <c r="H41" s="109"/>
      <c r="I41" s="106"/>
      <c r="J41" s="109"/>
      <c r="K41" s="106"/>
      <c r="L41" s="109"/>
      <c r="M41" s="29"/>
    </row>
    <row r="42" spans="1:13" x14ac:dyDescent="0.2">
      <c r="A42" s="85"/>
      <c r="B42" s="85"/>
      <c r="C42" s="85"/>
      <c r="D42" s="19"/>
      <c r="F42" s="110"/>
      <c r="G42" s="92"/>
      <c r="H42" s="110"/>
      <c r="I42" s="92"/>
      <c r="J42" s="110"/>
      <c r="K42" s="92"/>
      <c r="L42" s="98">
        <f t="shared" ref="L42:L56" si="0">+F42+H42-J42</f>
        <v>0</v>
      </c>
      <c r="M42" s="29"/>
    </row>
    <row r="43" spans="1:13" x14ac:dyDescent="0.2">
      <c r="A43" s="85"/>
      <c r="B43" s="85"/>
      <c r="C43" s="85"/>
      <c r="D43" s="19"/>
      <c r="F43" s="110"/>
      <c r="G43" s="92"/>
      <c r="H43" s="110"/>
      <c r="I43" s="92"/>
      <c r="J43" s="110"/>
      <c r="K43" s="92"/>
      <c r="L43" s="98">
        <f t="shared" si="0"/>
        <v>0</v>
      </c>
      <c r="M43" s="29"/>
    </row>
    <row r="44" spans="1:13" x14ac:dyDescent="0.2">
      <c r="A44" s="85"/>
      <c r="B44" s="85"/>
      <c r="C44" s="85"/>
      <c r="D44" s="19"/>
      <c r="F44" s="110"/>
      <c r="G44" s="92"/>
      <c r="H44" s="110"/>
      <c r="I44" s="92"/>
      <c r="J44" s="110"/>
      <c r="K44" s="92"/>
      <c r="L44" s="98">
        <f t="shared" si="0"/>
        <v>0</v>
      </c>
      <c r="M44" s="29"/>
    </row>
    <row r="45" spans="1:13" x14ac:dyDescent="0.2">
      <c r="A45" s="85"/>
      <c r="B45" s="85"/>
      <c r="C45" s="85"/>
      <c r="D45" s="19"/>
      <c r="F45" s="110"/>
      <c r="G45" s="92"/>
      <c r="H45" s="110"/>
      <c r="I45" s="92"/>
      <c r="J45" s="110"/>
      <c r="K45" s="92"/>
      <c r="L45" s="98">
        <f t="shared" si="0"/>
        <v>0</v>
      </c>
      <c r="M45" s="29"/>
    </row>
    <row r="46" spans="1:13" x14ac:dyDescent="0.2">
      <c r="A46" s="85"/>
      <c r="B46" s="85"/>
      <c r="C46" s="85"/>
      <c r="D46" s="19"/>
      <c r="F46" s="110"/>
      <c r="G46" s="92"/>
      <c r="H46" s="110"/>
      <c r="I46" s="92"/>
      <c r="J46" s="110"/>
      <c r="K46" s="92"/>
      <c r="L46" s="98">
        <f t="shared" si="0"/>
        <v>0</v>
      </c>
      <c r="M46" s="29"/>
    </row>
    <row r="47" spans="1:13" x14ac:dyDescent="0.2">
      <c r="A47" s="85"/>
      <c r="B47" s="85"/>
      <c r="C47" s="85"/>
      <c r="D47" s="19"/>
      <c r="F47" s="110"/>
      <c r="G47" s="92"/>
      <c r="H47" s="110"/>
      <c r="I47" s="92"/>
      <c r="J47" s="110"/>
      <c r="K47" s="92"/>
      <c r="L47" s="98">
        <f t="shared" si="0"/>
        <v>0</v>
      </c>
      <c r="M47" s="29"/>
    </row>
    <row r="48" spans="1:13" x14ac:dyDescent="0.2">
      <c r="A48" s="85"/>
      <c r="B48" s="85"/>
      <c r="C48" s="85"/>
      <c r="D48" s="19"/>
      <c r="F48" s="110"/>
      <c r="G48" s="92"/>
      <c r="H48" s="110"/>
      <c r="I48" s="92"/>
      <c r="J48" s="110"/>
      <c r="K48" s="92"/>
      <c r="L48" s="98">
        <f t="shared" si="0"/>
        <v>0</v>
      </c>
      <c r="M48" s="29"/>
    </row>
    <row r="49" spans="1:13" x14ac:dyDescent="0.2">
      <c r="A49" s="85"/>
      <c r="B49" s="85"/>
      <c r="C49" s="85"/>
      <c r="D49" s="19"/>
      <c r="F49" s="110"/>
      <c r="G49" s="92"/>
      <c r="H49" s="110"/>
      <c r="I49" s="92"/>
      <c r="J49" s="110"/>
      <c r="K49" s="92"/>
      <c r="L49" s="98">
        <f t="shared" si="0"/>
        <v>0</v>
      </c>
      <c r="M49" s="29"/>
    </row>
    <row r="50" spans="1:13" x14ac:dyDescent="0.2">
      <c r="A50" s="85"/>
      <c r="B50" s="85"/>
      <c r="C50" s="85"/>
      <c r="D50" s="19"/>
      <c r="F50" s="110"/>
      <c r="G50" s="92"/>
      <c r="H50" s="110"/>
      <c r="I50" s="92"/>
      <c r="J50" s="110"/>
      <c r="K50" s="92"/>
      <c r="L50" s="98">
        <f t="shared" si="0"/>
        <v>0</v>
      </c>
      <c r="M50" s="29"/>
    </row>
    <row r="51" spans="1:13" x14ac:dyDescent="0.2">
      <c r="A51" s="85"/>
      <c r="B51" s="85"/>
      <c r="C51" s="85"/>
      <c r="D51" s="19"/>
      <c r="F51" s="110"/>
      <c r="G51" s="92"/>
      <c r="H51" s="110"/>
      <c r="I51" s="92"/>
      <c r="J51" s="110"/>
      <c r="K51" s="92"/>
      <c r="L51" s="98">
        <f t="shared" si="0"/>
        <v>0</v>
      </c>
      <c r="M51" s="29"/>
    </row>
    <row r="52" spans="1:13" x14ac:dyDescent="0.2">
      <c r="A52" s="85"/>
      <c r="B52" s="85"/>
      <c r="C52" s="85"/>
      <c r="D52" s="19"/>
      <c r="F52" s="110"/>
      <c r="G52" s="92"/>
      <c r="H52" s="110"/>
      <c r="I52" s="92"/>
      <c r="J52" s="110"/>
      <c r="K52" s="92"/>
      <c r="L52" s="98">
        <f t="shared" si="0"/>
        <v>0</v>
      </c>
      <c r="M52" s="29"/>
    </row>
    <row r="53" spans="1:13" x14ac:dyDescent="0.2">
      <c r="A53" s="85"/>
      <c r="B53" s="85"/>
      <c r="C53" s="85"/>
      <c r="D53" s="19"/>
      <c r="F53" s="110"/>
      <c r="G53" s="92"/>
      <c r="H53" s="110"/>
      <c r="I53" s="92"/>
      <c r="J53" s="110"/>
      <c r="K53" s="92"/>
      <c r="L53" s="98">
        <f t="shared" si="0"/>
        <v>0</v>
      </c>
      <c r="M53" s="29"/>
    </row>
    <row r="54" spans="1:13" x14ac:dyDescent="0.2">
      <c r="A54" s="85"/>
      <c r="B54" s="85"/>
      <c r="C54" s="85"/>
      <c r="D54" s="19"/>
      <c r="F54" s="110"/>
      <c r="G54" s="92"/>
      <c r="H54" s="110"/>
      <c r="I54" s="92"/>
      <c r="J54" s="110"/>
      <c r="K54" s="92"/>
      <c r="L54" s="98">
        <f t="shared" si="0"/>
        <v>0</v>
      </c>
      <c r="M54" s="29"/>
    </row>
    <row r="55" spans="1:13" x14ac:dyDescent="0.2">
      <c r="A55" s="85"/>
      <c r="B55" s="85"/>
      <c r="C55" s="85"/>
      <c r="D55" s="19"/>
      <c r="F55" s="110"/>
      <c r="G55" s="92"/>
      <c r="H55" s="110"/>
      <c r="I55" s="92"/>
      <c r="J55" s="110"/>
      <c r="K55" s="92"/>
      <c r="L55" s="98">
        <f t="shared" si="0"/>
        <v>0</v>
      </c>
      <c r="M55" s="29"/>
    </row>
    <row r="56" spans="1:13" x14ac:dyDescent="0.2">
      <c r="A56" s="85"/>
      <c r="B56" s="85"/>
      <c r="C56" s="85"/>
      <c r="D56" s="19"/>
      <c r="F56" s="110"/>
      <c r="G56" s="92"/>
      <c r="H56" s="110"/>
      <c r="I56" s="92"/>
      <c r="J56" s="110"/>
      <c r="K56" s="92"/>
      <c r="L56" s="98">
        <f t="shared" si="0"/>
        <v>0</v>
      </c>
      <c r="M56" s="29"/>
    </row>
    <row r="57" spans="1:13" x14ac:dyDescent="0.2">
      <c r="D57" s="19"/>
      <c r="F57" s="29"/>
      <c r="G57" s="92"/>
      <c r="H57" s="29"/>
      <c r="I57" s="92"/>
      <c r="J57" s="29"/>
      <c r="K57" s="92"/>
      <c r="L57" s="29"/>
      <c r="M57" s="29"/>
    </row>
    <row r="58" spans="1:13" x14ac:dyDescent="0.2">
      <c r="B58" s="111"/>
      <c r="C58" s="111"/>
      <c r="D58" s="112"/>
      <c r="E58" s="112"/>
      <c r="F58" s="111"/>
      <c r="G58" s="112"/>
      <c r="H58" s="112" t="s">
        <v>142</v>
      </c>
      <c r="I58" s="112"/>
      <c r="J58" s="111"/>
      <c r="K58" s="112"/>
      <c r="L58" s="111"/>
      <c r="M58" s="113"/>
    </row>
    <row r="59" spans="1:13" x14ac:dyDescent="0.2">
      <c r="D59" s="19"/>
    </row>
    <row r="60" spans="1:13" x14ac:dyDescent="0.2">
      <c r="D60" s="19"/>
    </row>
    <row r="61" spans="1:13" x14ac:dyDescent="0.2">
      <c r="D61" s="19"/>
    </row>
    <row r="62" spans="1:13" x14ac:dyDescent="0.2">
      <c r="D62" s="19"/>
    </row>
    <row r="63" spans="1:13" x14ac:dyDescent="0.2">
      <c r="D63" s="19"/>
    </row>
    <row r="64" spans="1:13" x14ac:dyDescent="0.2">
      <c r="D64" s="19"/>
    </row>
    <row r="65" spans="4:4" x14ac:dyDescent="0.2">
      <c r="D65" s="19"/>
    </row>
    <row r="66" spans="4:4" x14ac:dyDescent="0.2">
      <c r="D66" s="19"/>
    </row>
    <row r="67" spans="4:4" x14ac:dyDescent="0.2">
      <c r="D67" s="19"/>
    </row>
    <row r="68" spans="4:4" x14ac:dyDescent="0.2">
      <c r="D68" s="19"/>
    </row>
    <row r="69" spans="4:4" x14ac:dyDescent="0.2">
      <c r="D69" s="19"/>
    </row>
    <row r="70" spans="4:4" x14ac:dyDescent="0.2">
      <c r="D70" s="19"/>
    </row>
    <row r="71" spans="4:4" x14ac:dyDescent="0.2">
      <c r="D71" s="19"/>
    </row>
    <row r="72" spans="4:4" x14ac:dyDescent="0.2">
      <c r="D72" s="19"/>
    </row>
    <row r="73" spans="4:4" x14ac:dyDescent="0.2">
      <c r="D73" s="19"/>
    </row>
    <row r="74" spans="4:4" x14ac:dyDescent="0.2">
      <c r="D74" s="19"/>
    </row>
    <row r="75" spans="4:4" x14ac:dyDescent="0.2">
      <c r="D75" s="19"/>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'11 R'!A3</f>
        <v>11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'12 R'!A3</f>
        <v>12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'12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'12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'12 R'!H105</f>
        <v>0</v>
      </c>
    </row>
    <row r="33" spans="1:11" x14ac:dyDescent="0.2">
      <c r="G33" s="29"/>
    </row>
    <row r="34" spans="1:11" x14ac:dyDescent="0.2">
      <c r="A34" t="str">
        <f>CONCATENATE("Expenditures - ",Information!D5-1)</f>
        <v>Expenditures - 2024</v>
      </c>
      <c r="G34" s="151">
        <f>'12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588</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'12 R'!A3</f>
        <v>12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'13 R'!A3</f>
        <v>13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'13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'13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'13 R'!H105</f>
        <v>0</v>
      </c>
    </row>
    <row r="33" spans="1:11" x14ac:dyDescent="0.2">
      <c r="G33" s="29"/>
    </row>
    <row r="34" spans="1:11" x14ac:dyDescent="0.2">
      <c r="A34" t="str">
        <f>CONCATENATE("Expenditures - ",Information!D5-1)</f>
        <v>Expenditures - 2024</v>
      </c>
      <c r="G34" s="151">
        <f>'13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8"/>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589</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'13 R'!A3</f>
        <v>13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'14 R'!A3</f>
        <v>14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'14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'14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'14 R'!H105</f>
        <v>0</v>
      </c>
    </row>
    <row r="33" spans="1:11" x14ac:dyDescent="0.2">
      <c r="G33" s="29"/>
    </row>
    <row r="34" spans="1:11" x14ac:dyDescent="0.2">
      <c r="A34" t="str">
        <f>CONCATENATE("Expenditures - ",Information!D5-1)</f>
        <v>Expenditures - 2024</v>
      </c>
      <c r="G34" s="151">
        <f>'14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590</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'14 R'!A3</f>
        <v>14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145"/>
  <sheetViews>
    <sheetView showZeros="0" workbookViewId="0">
      <selection activeCell="G28" sqref="G28"/>
    </sheetView>
  </sheetViews>
  <sheetFormatPr defaultRowHeight="12.75" x14ac:dyDescent="0.2"/>
  <cols>
    <col min="1" max="1" width="51.6640625" customWidth="1"/>
    <col min="2" max="3" width="1.83203125" customWidth="1"/>
    <col min="4" max="4" width="21" customWidth="1"/>
    <col min="5" max="5" width="2.83203125" customWidth="1"/>
    <col min="6" max="6" width="5.83203125" customWidth="1"/>
    <col min="7" max="7" width="8.83203125" customWidth="1"/>
    <col min="8" max="8" width="5.83203125" customWidth="1"/>
  </cols>
  <sheetData>
    <row r="1" spans="1:9" x14ac:dyDescent="0.2">
      <c r="A1" s="19" t="str">
        <f>UPPER(CONCATENATE(Information!E7," COUNTY"))</f>
        <v xml:space="preserve"> COUNTY</v>
      </c>
      <c r="B1" s="19"/>
      <c r="C1" s="19"/>
      <c r="D1" s="19"/>
      <c r="E1" s="19"/>
      <c r="F1" s="19"/>
      <c r="G1" s="19"/>
      <c r="H1" s="19"/>
    </row>
    <row r="2" spans="1:9" x14ac:dyDescent="0.2">
      <c r="A2" s="19" t="str">
        <f>CONCATENATE(Information!D5," BUDGET")</f>
        <v>2025 BUDGET</v>
      </c>
      <c r="B2" s="19"/>
      <c r="C2" s="19"/>
      <c r="D2" s="19"/>
      <c r="E2" s="19"/>
      <c r="F2" s="19"/>
      <c r="G2" s="19"/>
      <c r="H2" s="19"/>
    </row>
    <row r="3" spans="1:9" x14ac:dyDescent="0.2">
      <c r="A3" s="19" t="s">
        <v>265</v>
      </c>
      <c r="B3" s="19"/>
      <c r="C3" s="19"/>
      <c r="D3" s="19"/>
      <c r="E3" s="19"/>
      <c r="F3" s="19"/>
      <c r="G3" s="19"/>
      <c r="H3" s="19"/>
    </row>
    <row r="4" spans="1:9" x14ac:dyDescent="0.2">
      <c r="A4" s="19"/>
      <c r="B4" s="19"/>
      <c r="C4" s="19"/>
      <c r="D4" s="19"/>
      <c r="E4" s="19"/>
      <c r="F4" s="19"/>
      <c r="G4" s="19"/>
      <c r="H4" s="19"/>
    </row>
    <row r="5" spans="1:9" ht="13.5" thickBot="1" x14ac:dyDescent="0.25">
      <c r="A5" s="19"/>
      <c r="B5" s="114"/>
      <c r="C5" s="114"/>
      <c r="D5" s="114"/>
      <c r="E5" s="114"/>
      <c r="F5" s="114"/>
      <c r="G5" s="114"/>
      <c r="H5" s="19"/>
    </row>
    <row r="6" spans="1:9" x14ac:dyDescent="0.2">
      <c r="A6" s="115"/>
      <c r="B6" s="116"/>
      <c r="C6" s="116"/>
      <c r="D6" s="116"/>
      <c r="E6" s="116"/>
      <c r="F6" s="116"/>
      <c r="G6" s="116"/>
      <c r="H6" s="116"/>
      <c r="I6" s="117"/>
    </row>
    <row r="7" spans="1:9" x14ac:dyDescent="0.2">
      <c r="A7" s="118" t="s">
        <v>266</v>
      </c>
      <c r="B7" s="119"/>
      <c r="C7" s="119"/>
      <c r="D7" s="119"/>
      <c r="E7" s="119"/>
      <c r="F7" s="119"/>
      <c r="G7" s="119"/>
      <c r="H7" s="120"/>
      <c r="I7" s="121"/>
    </row>
    <row r="8" spans="1:9" x14ac:dyDescent="0.2">
      <c r="A8" s="118" t="s">
        <v>267</v>
      </c>
      <c r="B8" s="119"/>
      <c r="C8" s="119"/>
      <c r="D8" s="119"/>
      <c r="E8" s="119"/>
      <c r="F8" s="119"/>
      <c r="G8" s="119"/>
      <c r="H8" s="120"/>
      <c r="I8" s="121"/>
    </row>
    <row r="9" spans="1:9" x14ac:dyDescent="0.2">
      <c r="A9" s="122"/>
      <c r="B9" s="120"/>
      <c r="C9" s="120"/>
      <c r="D9" s="123" t="s">
        <v>268</v>
      </c>
      <c r="E9" s="120"/>
      <c r="F9" s="120"/>
      <c r="G9" s="124" t="s">
        <v>269</v>
      </c>
      <c r="H9" s="125" t="s">
        <v>270</v>
      </c>
      <c r="I9" s="121"/>
    </row>
    <row r="10" spans="1:9" x14ac:dyDescent="0.2">
      <c r="A10" s="122" t="s">
        <v>271</v>
      </c>
      <c r="B10" s="120"/>
      <c r="C10" s="120"/>
      <c r="D10" s="126" t="s">
        <v>630</v>
      </c>
      <c r="E10" s="127" t="s">
        <v>272</v>
      </c>
      <c r="F10" s="120"/>
      <c r="G10" s="128" t="s">
        <v>273</v>
      </c>
      <c r="H10" s="126">
        <v>2024</v>
      </c>
      <c r="I10" s="121"/>
    </row>
    <row r="11" spans="1:9" x14ac:dyDescent="0.2">
      <c r="A11" s="122" t="s">
        <v>274</v>
      </c>
      <c r="B11" s="120"/>
      <c r="C11" s="120"/>
      <c r="D11" s="126" t="s">
        <v>631</v>
      </c>
      <c r="E11" s="127" t="s">
        <v>272</v>
      </c>
      <c r="F11" s="120"/>
      <c r="G11" s="128" t="s">
        <v>273</v>
      </c>
      <c r="H11" s="126">
        <v>2024</v>
      </c>
      <c r="I11" s="121"/>
    </row>
    <row r="12" spans="1:9" x14ac:dyDescent="0.2">
      <c r="A12" s="122" t="s">
        <v>275</v>
      </c>
      <c r="B12" s="120"/>
      <c r="C12" s="120"/>
      <c r="D12" s="126" t="s">
        <v>631</v>
      </c>
      <c r="E12" s="127" t="s">
        <v>272</v>
      </c>
      <c r="F12" s="120"/>
      <c r="G12" s="128" t="s">
        <v>273</v>
      </c>
      <c r="H12" s="126">
        <v>2024</v>
      </c>
      <c r="I12" s="121"/>
    </row>
    <row r="13" spans="1:9" x14ac:dyDescent="0.2">
      <c r="A13" s="122" t="s">
        <v>276</v>
      </c>
      <c r="B13" s="120"/>
      <c r="C13" s="120"/>
      <c r="D13" s="126" t="s">
        <v>632</v>
      </c>
      <c r="E13" s="127" t="s">
        <v>272</v>
      </c>
      <c r="F13" s="120"/>
      <c r="G13" s="128" t="s">
        <v>273</v>
      </c>
      <c r="H13" s="126">
        <v>2024</v>
      </c>
      <c r="I13" s="121"/>
    </row>
    <row r="14" spans="1:9" x14ac:dyDescent="0.2">
      <c r="A14" s="122" t="s">
        <v>277</v>
      </c>
      <c r="B14" s="120"/>
      <c r="C14" s="120"/>
      <c r="D14" s="126" t="s">
        <v>631</v>
      </c>
      <c r="E14" s="127" t="s">
        <v>272</v>
      </c>
      <c r="F14" s="120"/>
      <c r="G14" s="128" t="s">
        <v>273</v>
      </c>
      <c r="H14" s="126">
        <v>2024</v>
      </c>
      <c r="I14" s="121"/>
    </row>
    <row r="15" spans="1:9" x14ac:dyDescent="0.2">
      <c r="A15" s="122" t="s">
        <v>278</v>
      </c>
      <c r="B15" s="120"/>
      <c r="C15" s="120"/>
      <c r="D15" s="126" t="s">
        <v>279</v>
      </c>
      <c r="E15" s="127"/>
      <c r="F15" s="120"/>
      <c r="G15" s="163"/>
      <c r="H15" s="163"/>
      <c r="I15" s="121"/>
    </row>
    <row r="16" spans="1:9" x14ac:dyDescent="0.2">
      <c r="A16" s="122" t="s">
        <v>280</v>
      </c>
      <c r="B16" s="120"/>
      <c r="C16" s="120"/>
      <c r="D16" s="126" t="s">
        <v>281</v>
      </c>
      <c r="E16" s="120"/>
      <c r="F16" s="120"/>
      <c r="G16" s="120"/>
      <c r="H16" s="120"/>
      <c r="I16" s="121"/>
    </row>
    <row r="17" spans="1:12" x14ac:dyDescent="0.2">
      <c r="A17" s="122" t="s">
        <v>282</v>
      </c>
      <c r="B17" s="120"/>
      <c r="C17" s="120"/>
      <c r="D17" s="126" t="s">
        <v>283</v>
      </c>
      <c r="E17" s="120"/>
      <c r="F17" s="120"/>
      <c r="G17" s="120"/>
      <c r="H17" s="120"/>
      <c r="I17" s="121"/>
    </row>
    <row r="18" spans="1:12" x14ac:dyDescent="0.2">
      <c r="A18" s="122" t="s">
        <v>284</v>
      </c>
      <c r="B18" s="120"/>
      <c r="C18" s="120"/>
      <c r="D18" s="126" t="s">
        <v>285</v>
      </c>
      <c r="E18" s="120"/>
      <c r="F18" s="120"/>
      <c r="G18" s="120"/>
      <c r="H18" s="120"/>
      <c r="I18" s="121"/>
    </row>
    <row r="19" spans="1:12" x14ac:dyDescent="0.2">
      <c r="A19" s="122" t="s">
        <v>286</v>
      </c>
      <c r="B19" s="120"/>
      <c r="C19" s="120"/>
      <c r="D19" s="126" t="s">
        <v>287</v>
      </c>
      <c r="E19" s="120"/>
      <c r="F19" s="120"/>
      <c r="G19" s="120"/>
      <c r="H19" s="120"/>
      <c r="I19" s="121"/>
    </row>
    <row r="20" spans="1:12" x14ac:dyDescent="0.2">
      <c r="A20" s="122" t="s">
        <v>288</v>
      </c>
      <c r="B20" s="120"/>
      <c r="C20" s="120"/>
      <c r="D20" s="126" t="s">
        <v>289</v>
      </c>
      <c r="E20" s="120"/>
      <c r="F20" s="120"/>
      <c r="G20" s="120"/>
      <c r="H20" s="120"/>
      <c r="I20" s="121"/>
      <c r="J20" s="29"/>
      <c r="K20" s="29"/>
      <c r="L20" s="29"/>
    </row>
    <row r="21" spans="1:12" x14ac:dyDescent="0.2">
      <c r="A21" s="122" t="s">
        <v>290</v>
      </c>
      <c r="B21" s="120"/>
      <c r="C21" s="120"/>
      <c r="D21" s="126" t="s">
        <v>291</v>
      </c>
      <c r="E21" s="120"/>
      <c r="F21" s="120"/>
      <c r="G21" s="120"/>
      <c r="H21" s="120"/>
      <c r="I21" s="121"/>
      <c r="J21" s="29"/>
      <c r="K21" s="29"/>
      <c r="L21" s="29"/>
    </row>
    <row r="22" spans="1:12" ht="13.5" thickBot="1" x14ac:dyDescent="0.25">
      <c r="A22" s="129"/>
      <c r="B22" s="130"/>
      <c r="C22" s="130"/>
      <c r="D22" s="130"/>
      <c r="E22" s="130"/>
      <c r="F22" s="130"/>
      <c r="G22" s="130"/>
      <c r="H22" s="130"/>
      <c r="I22" s="131"/>
    </row>
    <row r="23" spans="1:12" x14ac:dyDescent="0.2">
      <c r="A23" s="19"/>
      <c r="B23" s="19"/>
      <c r="C23" s="19"/>
      <c r="D23" s="19"/>
      <c r="E23" s="19"/>
      <c r="F23" s="19"/>
      <c r="G23" s="19"/>
      <c r="H23" s="19"/>
    </row>
    <row r="24" spans="1:12" x14ac:dyDescent="0.2">
      <c r="A24" s="19" t="str">
        <f>CONCATENATE("     Whereas the Commission is advised that the budget for the year ",+Information!D5," has been prepared and adopted in")</f>
        <v xml:space="preserve">     Whereas the Commission is advised that the budget for the year 2025 has been prepared and adopted in</v>
      </c>
      <c r="B24" s="19"/>
      <c r="C24" s="19"/>
      <c r="D24" s="19"/>
      <c r="E24" s="19"/>
      <c r="F24" s="19"/>
      <c r="G24" s="19"/>
      <c r="H24" s="19"/>
    </row>
    <row r="25" spans="1:12" x14ac:dyDescent="0.2">
      <c r="A25" s="19" t="s">
        <v>292</v>
      </c>
      <c r="B25" s="19"/>
      <c r="C25" s="19"/>
      <c r="D25" s="19"/>
      <c r="E25" s="19"/>
      <c r="F25" s="19"/>
      <c r="G25" s="19"/>
      <c r="H25" s="19"/>
    </row>
    <row r="26" spans="1:12" x14ac:dyDescent="0.2">
      <c r="A26" s="19" t="str">
        <f>CONCATENATE("public distribution between the ",D10," day of ",G10,", ",H10,", and the ",D11," day of ",G11,", ",H11,",")</f>
        <v>public distribution between the 6th day of January, 2024, and the 20th day of January, 2024,</v>
      </c>
      <c r="B26" s="19"/>
      <c r="C26" s="19"/>
      <c r="D26" s="19"/>
      <c r="E26" s="19"/>
      <c r="F26" s="19"/>
      <c r="G26" s="19"/>
      <c r="H26" s="19"/>
    </row>
    <row r="27" spans="1:12" x14ac:dyDescent="0.2">
      <c r="A27" s="19" t="str">
        <f>CONCATENATE("and that a public hearing was held on the ",D12," day of ",G12,", ",H12,", preceded by public notice")</f>
        <v>and that a public hearing was held on the 20th day of January, 2024, preceded by public notice</v>
      </c>
      <c r="B27" s="19"/>
      <c r="C27" s="19"/>
      <c r="D27" s="19"/>
      <c r="E27" s="19"/>
      <c r="F27" s="19"/>
      <c r="G27" s="19"/>
      <c r="H27" s="19"/>
    </row>
    <row r="28" spans="1:12" x14ac:dyDescent="0.2">
      <c r="A28" s="19" t="str">
        <f>CONCATENATE("set forth on the ",D13," day of ",G13,", ",H13,".")</f>
        <v>set forth on the 13th day of January, 2024.</v>
      </c>
      <c r="B28" s="19"/>
      <c r="C28" s="19"/>
      <c r="D28" s="19"/>
      <c r="E28" s="19"/>
      <c r="F28" s="19"/>
      <c r="G28" s="19"/>
      <c r="H28" s="19"/>
    </row>
    <row r="29" spans="1:12" x14ac:dyDescent="0.2">
      <c r="A29" s="19"/>
      <c r="B29" s="19"/>
      <c r="C29" s="19"/>
      <c r="D29" s="19"/>
      <c r="E29" s="19"/>
      <c r="F29" s="19"/>
      <c r="G29" s="19"/>
      <c r="H29" s="19"/>
    </row>
    <row r="30" spans="1:12" x14ac:dyDescent="0.2">
      <c r="A30" s="19" t="s">
        <v>293</v>
      </c>
      <c r="B30" s="19"/>
      <c r="C30" s="19"/>
      <c r="D30" s="19"/>
      <c r="E30" s="19"/>
      <c r="F30" s="19"/>
      <c r="G30" s="19"/>
      <c r="H30" s="19"/>
    </row>
    <row r="31" spans="1:12" x14ac:dyDescent="0.2">
      <c r="A31" s="19" t="s">
        <v>294</v>
      </c>
      <c r="B31" s="19"/>
      <c r="C31" s="19"/>
      <c r="D31" s="19"/>
      <c r="E31" s="19"/>
      <c r="F31" s="19"/>
      <c r="G31" s="19"/>
      <c r="H31" s="19"/>
    </row>
    <row r="32" spans="1:12" x14ac:dyDescent="0.2">
      <c r="A32" s="19" t="str">
        <f>CONCATENATE("hereby approved and adopted this ",D14," day of ",G14,", ",H14,","," as the revised and final budget for")</f>
        <v>hereby approved and adopted this 20th day of January, 2024, as the revised and final budget for</v>
      </c>
      <c r="B32" s="19"/>
      <c r="C32" s="19"/>
      <c r="D32" s="19"/>
      <c r="E32" s="19"/>
      <c r="F32" s="19"/>
      <c r="G32" s="19"/>
      <c r="H32" s="19"/>
    </row>
    <row r="33" spans="1:9" x14ac:dyDescent="0.2">
      <c r="A33" s="19" t="str">
        <f>CONCATENATE(PROPER(Information!E7)," County, Missouri, for the year ",+Information!D5,".")</f>
        <v xml:space="preserve"> County, Missouri, for the year 2025.</v>
      </c>
      <c r="B33" s="19"/>
      <c r="C33" s="19"/>
      <c r="D33" s="19"/>
      <c r="E33" s="19"/>
      <c r="F33" s="19"/>
      <c r="G33" s="19"/>
      <c r="H33" s="19"/>
    </row>
    <row r="34" spans="1:9" x14ac:dyDescent="0.2">
      <c r="A34" s="19"/>
      <c r="B34" s="19"/>
      <c r="C34" s="19"/>
      <c r="D34" s="19"/>
      <c r="E34" s="19"/>
      <c r="F34" s="19"/>
      <c r="G34" s="19"/>
      <c r="H34" s="19"/>
    </row>
    <row r="35" spans="1:9" x14ac:dyDescent="0.2">
      <c r="A35" s="92" t="s">
        <v>295</v>
      </c>
      <c r="B35" s="92"/>
      <c r="C35" s="92"/>
      <c r="D35" s="92"/>
      <c r="E35" s="92"/>
      <c r="F35" s="92"/>
      <c r="G35" s="132"/>
      <c r="H35" s="92"/>
      <c r="I35" s="29"/>
    </row>
    <row r="36" spans="1:9" x14ac:dyDescent="0.2">
      <c r="A36" s="19" t="str">
        <f>CONCATENATE("and set aside for the payment of proposed expenditures of the following funds for ",Information!D5,","," as set forth in")</f>
        <v>and set aside for the payment of proposed expenditures of the following funds for 2025, as set forth in</v>
      </c>
      <c r="B36" s="19"/>
      <c r="C36" s="19"/>
      <c r="D36" s="19"/>
      <c r="E36" s="19"/>
      <c r="F36" s="19"/>
      <c r="G36" s="19"/>
      <c r="H36" s="19"/>
    </row>
    <row r="37" spans="1:9" x14ac:dyDescent="0.2">
      <c r="A37" s="19" t="s">
        <v>296</v>
      </c>
      <c r="B37" s="19"/>
      <c r="C37" s="19"/>
      <c r="D37" s="19"/>
      <c r="E37" s="19"/>
      <c r="F37" s="19"/>
      <c r="G37" s="19"/>
      <c r="H37" s="114"/>
      <c r="I37" s="6"/>
    </row>
    <row r="38" spans="1:9" x14ac:dyDescent="0.2">
      <c r="A38" s="19"/>
      <c r="B38" s="19"/>
      <c r="C38" s="19"/>
      <c r="D38" s="19"/>
      <c r="E38" s="19"/>
      <c r="F38" s="19"/>
      <c r="G38" s="19"/>
      <c r="H38" s="19"/>
    </row>
    <row r="39" spans="1:9" x14ac:dyDescent="0.2">
      <c r="A39" s="19"/>
      <c r="B39" s="19"/>
      <c r="C39" s="19"/>
      <c r="D39" s="19"/>
      <c r="E39" s="19"/>
      <c r="F39" s="19"/>
      <c r="G39" s="19"/>
      <c r="H39" s="19"/>
    </row>
    <row r="40" spans="1:9" x14ac:dyDescent="0.2">
      <c r="A40" s="133" t="s">
        <v>297</v>
      </c>
      <c r="B40" s="134"/>
      <c r="C40" s="19"/>
      <c r="D40" s="133" t="s">
        <v>298</v>
      </c>
      <c r="E40" s="19"/>
      <c r="F40" s="133" t="s">
        <v>77</v>
      </c>
      <c r="G40" s="134" t="s">
        <v>299</v>
      </c>
      <c r="H40" s="133" t="s">
        <v>77</v>
      </c>
    </row>
    <row r="41" spans="1:9" x14ac:dyDescent="0.2">
      <c r="A41" s="134"/>
      <c r="B41" s="134"/>
      <c r="C41" s="19"/>
      <c r="D41" s="134"/>
      <c r="E41" s="19"/>
      <c r="F41" s="134"/>
      <c r="G41" s="134"/>
      <c r="H41" s="134"/>
    </row>
    <row r="42" spans="1:9" x14ac:dyDescent="0.2">
      <c r="A42" s="19" t="str">
        <f>+'GR R'!A3</f>
        <v>GENERAL REVENUE FUND</v>
      </c>
      <c r="B42" s="19"/>
      <c r="C42" s="19"/>
      <c r="D42" s="135">
        <f>IF(IF(OR('GR Sum.'!$G$34&gt;0,'GR Sum.'!$G$15&gt;0,'GR Sum.'!$G$19&gt;0,'GR Sum.'!$G$21&gt;0),+'All Funds Summary'!F$46," ")&lt;0.01,"0.00",+'All Funds Summary'!F$46)</f>
        <v>0</v>
      </c>
      <c r="E42" s="19"/>
      <c r="F42" s="133">
        <v>10</v>
      </c>
      <c r="G42" s="19"/>
      <c r="H42" s="133">
        <v>21</v>
      </c>
    </row>
    <row r="43" spans="1:9" x14ac:dyDescent="0.2">
      <c r="A43" s="19" t="str">
        <f>+'SRB R'!A3</f>
        <v>SPECIAL ROAD AND BRIDGE FUND</v>
      </c>
      <c r="B43" s="19"/>
      <c r="C43" s="19"/>
      <c r="D43" s="135">
        <f>IF(IF(OR('SRB Sum.'!$G$34&gt;0,'SRB Sum.'!$G$15&gt;0,'SRB Sum.'!$G$19&gt;0,'SRB Sum.'!$G$21&gt;0),+'All Funds Summary'!G$46," ")&lt;0.01,"0.00",+'All Funds Summary'!G$46)</f>
        <v>0</v>
      </c>
      <c r="E43" s="19"/>
      <c r="F43" s="133">
        <v>25</v>
      </c>
      <c r="G43" s="19"/>
      <c r="H43" s="133">
        <v>28</v>
      </c>
    </row>
    <row r="44" spans="1:9" x14ac:dyDescent="0.2">
      <c r="A44" s="19" t="str">
        <f>+'ASSMT R'!A3</f>
        <v>ASSESSMENT FUND</v>
      </c>
      <c r="B44" s="19"/>
      <c r="C44" s="19"/>
      <c r="D44" s="135">
        <f>IF(IF(OR('ASSMT Sum'!$G$34&gt;0,'ASSMT Sum'!$G$15&gt;0,'ASSMT Sum'!$G$19&gt;0,'ASSMT Sum'!$G$21&gt;0),+'All Funds Summary'!H$46," ")&lt;0.01,"0.00",+'All Funds Summary'!H$46)</f>
        <v>0</v>
      </c>
      <c r="E44" s="19"/>
      <c r="F44" s="133">
        <v>31</v>
      </c>
      <c r="G44" s="19"/>
      <c r="H44" s="133">
        <v>31</v>
      </c>
    </row>
    <row r="45" spans="1:9" x14ac:dyDescent="0.2">
      <c r="A45" t="str">
        <f>IF(OR('1 Sum.'!$G$34&gt;0,'1 Sum.'!$G$15&gt;0,'1 Sum.'!$G$19&gt;0,'1 Sum.'!$G$21&gt;0,'1 E'!$E$38&gt;0),SUBSTITUTE(UPPER(SUBSTITUTE('1 R'!A$3,"'","xyxyx")),"XYXYX","'")," ")</f>
        <v xml:space="preserve"> </v>
      </c>
      <c r="D45" s="135">
        <f>IF(IF(OR('1 Sum.'!$G$34&gt;0,'1 Sum.'!$G$15&gt;0,'1 Sum.'!$G$19&gt;0,'1 Sum.'!$G$21&gt;0,'1 E'!$E$38&gt;0),+'All Funds Summary'!I$46," ")&lt;0.01,"0.00",+'All Funds Summary'!I$46)</f>
        <v>0</v>
      </c>
      <c r="F45" s="136" t="str">
        <f>IF(A45=" "," ",TOC!E$302)</f>
        <v xml:space="preserve"> </v>
      </c>
      <c r="H45" s="136" t="str">
        <f>IF(A45=" "," ",IF(RIGHT(TOC!E$305,1)&lt;&gt;"",(TOC!E$305),IF(RIGHT(TOC!E$304,1)&lt;&gt;"",(TOC!E$304),IF(RIGHT(TOC!E$303)&lt;&gt;"",(TOC!E$303),TOC!E$302))))</f>
        <v xml:space="preserve"> </v>
      </c>
    </row>
    <row r="46" spans="1:9" x14ac:dyDescent="0.2">
      <c r="A46" t="str">
        <f>IF(OR('2 Sum.'!$G$34&gt;0,'2 Sum.'!$G$15&gt;0,'2 Sum.'!$G$19&gt;0,'2 Sum.'!$G$21&gt;0,'2 E'!$E$38&gt;0),SUBSTITUTE(UPPER(SUBSTITUTE('2 R'!A$3,"'","xyxyx")),"XYXYX","'")," ")</f>
        <v xml:space="preserve"> </v>
      </c>
      <c r="D46" s="135">
        <f>IF(IF(OR('2 Sum.'!$G$34&gt;0,'2 Sum.'!$G$15&gt;0,'2 Sum.'!$G$19&gt;0,'2 Sum.'!$G$21&gt;0,'2 E'!$E$38&gt;0),+'All Funds Summary'!J$46," ")&lt;0.01,"0.00",+'All Funds Summary'!J$46)</f>
        <v>0</v>
      </c>
      <c r="F46" s="136" t="str">
        <f>IF(A46=" "," ",TOC!F$302)</f>
        <v xml:space="preserve"> </v>
      </c>
      <c r="H46" s="136" t="str">
        <f>IF(A46=" "," ",IF(RIGHT(TOC!F$305,1)&lt;&gt;"",(TOC!F$305),IF(RIGHT(TOC!F$304,1)&lt;&gt;"",(TOC!F$304),IF(RIGHT(TOC!F$303)&lt;&gt;"",(TOC!F$303),TOC!F$302))))</f>
        <v xml:space="preserve"> </v>
      </c>
    </row>
    <row r="47" spans="1:9" x14ac:dyDescent="0.2">
      <c r="A47" t="str">
        <f>IF(OR('3 Sum.'!$G$34&gt;0,'3 Sum.'!$G$15&gt;0,'3 Sum.'!$G$19&gt;0,'3 Sum.'!$G$21&gt;0,'3 E'!$E$38&gt;0),SUBSTITUTE(UPPER(SUBSTITUTE('3 R'!A$3,"'","xyxyx")),"XYXYX","'")," ")</f>
        <v xml:space="preserve"> </v>
      </c>
      <c r="D47" s="135">
        <f>IF(IF(OR('3 Sum.'!$G$34&gt;0,'3 Sum.'!$G$15&gt;0,'3 Sum.'!$G$19&gt;0,'3 Sum.'!$G$21&gt;0,'3 E'!$E$38&gt;0),+'All Funds Summary'!K$46," ")&lt;0.01,"0.00",+'All Funds Summary'!K$46)</f>
        <v>0</v>
      </c>
      <c r="F47" s="136" t="str">
        <f>IF(A47=" "," ",TOC!G$302)</f>
        <v xml:space="preserve"> </v>
      </c>
      <c r="H47" s="136" t="str">
        <f>IF(A47=" "," ",IF(RIGHT(TOC!G$305,1)&lt;&gt;"",(TOC!G$305),IF(RIGHT(TOC!G$304,1)&lt;&gt;"",(TOC!G$304),IF(RIGHT(TOC!G$303)&lt;&gt;"",(TOC!G$303),TOC!G$302))))</f>
        <v xml:space="preserve"> </v>
      </c>
    </row>
    <row r="48" spans="1:9" x14ac:dyDescent="0.2">
      <c r="A48" t="str">
        <f>IF(OR('4 Sum.'!$G$34&gt;0,'4 Sum.'!$G$15&gt;0,'4 Sum.'!$G$19&gt;0,'4 Sum.'!$G$21&gt;0,'4 E'!$E$38&gt;0),SUBSTITUTE(UPPER(SUBSTITUTE('4 R'!A$3,"'","xyxyx")),"XYXYX","'")," ")</f>
        <v xml:space="preserve"> </v>
      </c>
      <c r="D48" s="135">
        <f>IF(IF(OR('4 Sum.'!$G$34&gt;0,'4 Sum.'!$G$15&gt;0,'4 Sum.'!$G$19&gt;0,'4 Sum.'!$G$21&gt;0,'4 E'!$E$38&gt;0),+'All Funds Summary'!L$46," ")&lt;0.01,"0.00",+'All Funds Summary'!L$46)</f>
        <v>0</v>
      </c>
      <c r="F48" s="136" t="str">
        <f>IF(A48=" "," ",TOC!H$302)</f>
        <v xml:space="preserve"> </v>
      </c>
      <c r="H48" s="136" t="str">
        <f>IF(A48=" "," ",IF(RIGHT(TOC!H$305,1)&lt;&gt;"",(TOC!H$305),IF(RIGHT(TOC!H$304,1)&lt;&gt;"",(TOC!H$304),IF(RIGHT(TOC!H$303)&lt;&gt;"",(TOC!H$303),TOC!H$302))))</f>
        <v xml:space="preserve"> </v>
      </c>
    </row>
    <row r="49" spans="1:8" x14ac:dyDescent="0.2">
      <c r="A49" t="str">
        <f>IF(OR('5 Sum.'!$G$34&gt;0,'5 Sum.'!$G$15&gt;0,'5 Sum.'!$G$19&gt;0,'5 Sum.'!$G$21&gt;0,'5 E'!$E$38&gt;0),SUBSTITUTE(UPPER(SUBSTITUTE('5 R'!A$3,"'","xyxyx")),"XYXYX","'")," ")</f>
        <v xml:space="preserve"> </v>
      </c>
      <c r="D49" s="135">
        <f>IF(IF(OR('5 Sum.'!$G$34&gt;0,'5 Sum.'!$G$15&gt;0,'5 Sum.'!$G$19&gt;0,'5 Sum.'!$G$21&gt;0,'5 E'!$E$38&gt;0),+'All Funds Summary'!M$46," ")&lt;0.01,"0.00",+'All Funds Summary'!M$46)</f>
        <v>0</v>
      </c>
      <c r="F49" s="136" t="str">
        <f>IF(A49=" "," ",TOC!I$302)</f>
        <v xml:space="preserve"> </v>
      </c>
      <c r="H49" s="136" t="str">
        <f>IF(A49=" "," ",IF(RIGHT(TOC!I$305,1)&lt;&gt;"",(TOC!I$305),IF(RIGHT(TOC!I$304,1)&lt;&gt;"",(TOC!I$304),IF(RIGHT(TOC!I$303)&lt;&gt;"",(TOC!I$303),TOC!I$302))))</f>
        <v xml:space="preserve"> </v>
      </c>
    </row>
    <row r="50" spans="1:8" x14ac:dyDescent="0.2">
      <c r="A50" t="str">
        <f>IF(OR('6 Sum.'!$G$34&gt;0,'6 Sum.'!$G$15&gt;0,'6 Sum.'!$G$19&gt;0,'6 Sum.'!$G$21&gt;0,'6 E'!$E$38&gt;0),SUBSTITUTE(UPPER(SUBSTITUTE('6 R'!A$3,"'","xyxyx")),"XYXYX","'")," ")</f>
        <v xml:space="preserve"> </v>
      </c>
      <c r="D50" s="135">
        <f>IF(IF(OR('6 Sum.'!$G$34&gt;0,'6 Sum.'!$G$15&gt;0,'6 Sum.'!$G$19&gt;0,'6 Sum.'!$G$21&gt;0,'6 E'!$E$38&gt;0),+'All Funds Summary'!N$46," ")&lt;0.01,"0.00",+'All Funds Summary'!N$46)</f>
        <v>0</v>
      </c>
      <c r="F50" s="136" t="str">
        <f>IF(A50=" "," ",TOC!J$302)</f>
        <v xml:space="preserve"> </v>
      </c>
      <c r="H50" s="136" t="str">
        <f>IF(A50=" "," ",IF(RIGHT(TOC!J$305,1)&lt;&gt;"",(TOC!J$305),IF(RIGHT(TOC!J$304,1)&lt;&gt;"",(TOC!J$304),IF(RIGHT(TOC!J$303)&lt;&gt;"",(TOC!J$303),TOC!J$302))))</f>
        <v xml:space="preserve"> </v>
      </c>
    </row>
    <row r="51" spans="1:8" x14ac:dyDescent="0.2">
      <c r="A51" t="str">
        <f>IF(OR('7 Sum.'!$G$34&gt;0,'7 Sum.'!$G$15&gt;0,'7 Sum.'!$G$19&gt;0,'7 Sum.'!$G$21&gt;0,'7 E'!$E$38&gt;0),SUBSTITUTE(UPPER(SUBSTITUTE('7 R'!A$3,"'","xyxyx")),"XYXYX","'")," ")</f>
        <v xml:space="preserve"> </v>
      </c>
      <c r="D51" s="135">
        <f>IF(IF(OR('7 Sum.'!$G$34&gt;0,'7 Sum.'!$G$15&gt;0,'7 Sum.'!$G$19&gt;0,'7 Sum.'!$G$21&gt;0,'7 E'!$E$38&gt;0),+'All Funds Summary'!O$46," ")&lt;0.01,"0.00",+'All Funds Summary'!O$46)</f>
        <v>0</v>
      </c>
      <c r="F51" s="136" t="str">
        <f>IF(A51=" "," ",TOC!K$302)</f>
        <v xml:space="preserve"> </v>
      </c>
      <c r="H51" s="136" t="str">
        <f>IF(A51=" "," ",IF(RIGHT(TOC!K$305,1)&lt;&gt;"",(TOC!K$305),IF(RIGHT(TOC!K$304,1)&lt;&gt;"",(TOC!K$304),IF(RIGHT(TOC!K$303)&lt;&gt;"",(TOC!K$303),TOC!K$302))))</f>
        <v xml:space="preserve"> </v>
      </c>
    </row>
    <row r="52" spans="1:8" x14ac:dyDescent="0.2">
      <c r="A52" t="str">
        <f>IF(OR('8 Sum.'!$G$34&gt;0,'8 Sum.'!$G$15&gt;0,'8 Sum.'!$G$19&gt;0,'8 Sum.'!$G$21&gt;0,'8 E'!$E$38&gt;0),SUBSTITUTE(UPPER(SUBSTITUTE('8 R'!A$3,"'","xyxyx")),"XYXYX","'")," ")</f>
        <v xml:space="preserve"> </v>
      </c>
      <c r="D52" s="135">
        <f>IF(IF(OR('8 Sum.'!$G$34&gt;0,'8 Sum.'!$G$15&gt;0,'8 Sum.'!$G$19&gt;0,'8 Sum.'!$G$21&gt;0,'8 E'!$E$38&gt;0),+'All Funds Summary'!P$46," ")&lt;0.01,"0.00",+'All Funds Summary'!P$46)</f>
        <v>0</v>
      </c>
      <c r="F52" s="136" t="str">
        <f>IF(A52=" "," ",TOC!L$302)</f>
        <v xml:space="preserve"> </v>
      </c>
      <c r="H52" s="136" t="str">
        <f>IF(A52=" "," ",IF(RIGHT(TOC!L$305,1)&lt;&gt;"",(TOC!L$305),IF(RIGHT(TOC!L$304,1)&lt;&gt;"",(TOC!L$304),IF(RIGHT(TOC!L$303)&lt;&gt;"",(TOC!L$303),TOC!L$302))))</f>
        <v xml:space="preserve"> </v>
      </c>
    </row>
    <row r="53" spans="1:8" x14ac:dyDescent="0.2">
      <c r="A53" t="str">
        <f>IF(OR('9 Sum.'!$G$34&gt;0,'9 Sum.'!$G$15&gt;0,'9 Sum.'!$G$19&gt;0,'9 Sum.'!$G$21&gt;0,'9 E'!$E$38&gt;0),SUBSTITUTE(UPPER(SUBSTITUTE('9 R'!A$3,"'","xyxyx")),"XYXYX","'")," ")</f>
        <v xml:space="preserve"> </v>
      </c>
      <c r="D53" s="135">
        <f>IF(IF(OR('9 Sum.'!$G$34&gt;0,'9 Sum.'!$G$15&gt;0,'9 Sum.'!$G$19&gt;0,'9 Sum.'!$G$21&gt;0,'9 E'!$E$38&gt;0),+'All Funds Summary'!Q$46," ")&lt;0.01,"0.00",+'All Funds Summary'!Q$46)</f>
        <v>0</v>
      </c>
      <c r="F53" s="136" t="str">
        <f>IF(A53=" "," ",TOC!M$302)</f>
        <v xml:space="preserve"> </v>
      </c>
      <c r="H53" s="136" t="str">
        <f>IF(A53=" "," ",IF(RIGHT(TOC!M$305,1)&lt;&gt;"",(TOC!M$305),IF(RIGHT(TOC!M$304,1)&lt;&gt;"",(TOC!M$304),IF(RIGHT(TOC!M$303)&lt;&gt;"",(TOC!M$303),TOC!M$302))))</f>
        <v xml:space="preserve"> </v>
      </c>
    </row>
    <row r="54" spans="1:8" x14ac:dyDescent="0.2">
      <c r="A54" t="str">
        <f>IF(OR('10 Sum.'!$G$34&gt;0,'10 Sum.'!$G$15&gt;0,'10 Sum.'!$G$19&gt;0,'10 Sum.'!$G$21&gt;0,'10 E'!$E$38&gt;0),SUBSTITUTE(UPPER(SUBSTITUTE('10 R'!A$3,"'","xyxyx")),"XYXYX","'")," ")</f>
        <v xml:space="preserve"> </v>
      </c>
      <c r="D54" s="135">
        <f>IF(IF(OR('10 Sum.'!$G$34&gt;0,'10 Sum.'!$G$15&gt;0,'10 Sum.'!$G$19&gt;0,'10 Sum.'!$G$21&gt;0,'10 E'!$E$38&gt;0),+'All Funds Summary'!R$46," ")&lt;0.01,"0.00",+'All Funds Summary'!R$46)</f>
        <v>0</v>
      </c>
      <c r="F54" s="136" t="str">
        <f>IF(A54=" "," ",TOC!N$302)</f>
        <v xml:space="preserve"> </v>
      </c>
      <c r="H54" s="136" t="str">
        <f>IF(A54=" "," ",IF(RIGHT(TOC!N$305,1)&lt;&gt;"",(TOC!N$305),IF(RIGHT(TOC!N$304,1)&lt;&gt;"",(TOC!N$304),IF(RIGHT(TOC!N$303)&lt;&gt;"",(TOC!N$303),TOC!N$302))))</f>
        <v xml:space="preserve"> </v>
      </c>
    </row>
    <row r="55" spans="1:8" x14ac:dyDescent="0.2">
      <c r="A55" t="str">
        <f>IF(OR('11 Sum.'!$G$34&gt;0,'11 Sum.'!$G$15&gt;0,'11 Sum.'!$G$19&gt;0,'11 Sum.'!$G$21&gt;0,'11 E'!$E$38&gt;0),SUBSTITUTE(UPPER(SUBSTITUTE('11 R'!A$3,"'","xyxyx")),"XYXYX","'")," ")</f>
        <v xml:space="preserve"> </v>
      </c>
      <c r="D55" s="135">
        <f>IF(IF(OR('11 Sum.'!$G$34&gt;0,'11 Sum.'!$G$15&gt;0,'11 Sum.'!$G$19&gt;0,'11 Sum.'!$G$21&gt;0,'11 E'!$E$38&gt;0),+'All Funds Summary'!S$46," ")&lt;0.01,"0.00",+'All Funds Summary'!S$46)</f>
        <v>0</v>
      </c>
      <c r="F55" s="136" t="str">
        <f>IF(A55=" "," ",TOC!O$302)</f>
        <v xml:space="preserve"> </v>
      </c>
      <c r="H55" s="136" t="str">
        <f>IF(A55=" "," ",IF(RIGHT(TOC!O$305,1)&lt;&gt;"",(TOC!O$305),IF(RIGHT(TOC!O$304,1)&lt;&gt;"",(TOC!O$304),IF(RIGHT(TOC!O$303)&lt;&gt;"",(TOC!O$303),TOC!O$302))))</f>
        <v xml:space="preserve"> </v>
      </c>
    </row>
    <row r="56" spans="1:8" x14ac:dyDescent="0.2">
      <c r="A56" t="str">
        <f>IF(OR('12 Sum.'!$G$34&gt;0,'12 Sum.'!$G$15&gt;0,'12 Sum.'!$G$19&gt;0,'12 Sum.'!$G$21&gt;0,'12 E'!$E$38&gt;0),SUBSTITUTE(UPPER(SUBSTITUTE('12 R'!A$3,"'","xyxyx")),"XYXYX","'")," ")</f>
        <v xml:space="preserve"> </v>
      </c>
      <c r="D56" s="135">
        <f>IF(IF(OR('12 Sum.'!$G$34&gt;0,'12 Sum.'!$G$15&gt;0,'12 Sum.'!$G$19&gt;0,'12 Sum.'!$G$21&gt;0,'12 E'!$E$38&gt;0),+'All Funds Summary'!T$46," ")&lt;0.01,"0.00",+'All Funds Summary'!T$46)</f>
        <v>0</v>
      </c>
      <c r="F56" s="136" t="str">
        <f>IF(A56=" "," ",TOC!P$302)</f>
        <v xml:space="preserve"> </v>
      </c>
      <c r="H56" s="136" t="str">
        <f>IF(A56=" "," ",IF(RIGHT(TOC!P$305,1)&lt;&gt;"",(TOC!P$305),IF(RIGHT(TOC!P$304,1)&lt;&gt;"",(TOC!P$304),IF(RIGHT(TOC!P$303)&lt;&gt;"",(TOC!P$303),TOC!P$302))))</f>
        <v xml:space="preserve"> </v>
      </c>
    </row>
    <row r="57" spans="1:8" x14ac:dyDescent="0.2">
      <c r="A57" t="str">
        <f>IF(OR('13 Sum.'!$G$34&gt;0,'13 Sum.'!$G$15&gt;0,'13 Sum.'!$G$19&gt;0,'13 Sum.'!$G$21&gt;0,'13 E'!$E$38&gt;0),SUBSTITUTE(UPPER(SUBSTITUTE('13 R'!A$3,"'","xyxyx")),"XYXYX","'")," ")</f>
        <v xml:space="preserve"> </v>
      </c>
      <c r="D57" s="135">
        <f>IF(IF(OR('13 Sum.'!$G$34&gt;0,'13 Sum.'!$G$15&gt;0,'13 Sum.'!$G$19&gt;0,'13 Sum.'!$G$21&gt;0,'13 E'!$E$38&gt;0),+'All Funds Summary'!U$46," ")&lt;0.01,"0.00",+'All Funds Summary'!U$46)</f>
        <v>0</v>
      </c>
      <c r="F57" s="136" t="str">
        <f>IF(A57=" "," ",TOC!Q$302)</f>
        <v xml:space="preserve"> </v>
      </c>
      <c r="H57" s="136" t="str">
        <f>IF(A57=" "," ",IF(RIGHT(TOC!Q$305,1)&lt;&gt;"",(TOC!Q$305),IF(RIGHT(TOC!Q$304,1)&lt;&gt;"",(TOC!Q$304),IF(RIGHT(TOC!Q$303)&lt;&gt;"",(TOC!Q$303),TOC!Q$302))))</f>
        <v xml:space="preserve"> </v>
      </c>
    </row>
    <row r="58" spans="1:8" x14ac:dyDescent="0.2">
      <c r="A58" t="str">
        <f>IF(OR('14 Sum.'!$G$34&gt;0,'14 Sum.'!$G$15&gt;0,'14 Sum.'!$G$19&gt;0,'14 Sum.'!$G$21&gt;0,'14 E'!$E$38&gt;0),SUBSTITUTE(UPPER(SUBSTITUTE('14 R'!A$3,"'","xyxyx")),"XYXYX","'")," ")</f>
        <v xml:space="preserve"> </v>
      </c>
      <c r="D58" s="135">
        <f>IF(IF(OR('14 Sum.'!$G$34&gt;0,'14 Sum.'!$G$15&gt;0,'14 Sum.'!$G$19&gt;0,'14 Sum.'!$G$21&gt;0,'14 E'!$E$38&gt;0),+'All Funds Summary'!V$46," ")&lt;0.01,"0.00",+'All Funds Summary'!V$46)</f>
        <v>0</v>
      </c>
      <c r="F58" s="136" t="str">
        <f>IF(A58=" "," ",TOC!R$302)</f>
        <v xml:space="preserve"> </v>
      </c>
      <c r="H58" s="136" t="str">
        <f>IF(A58=" "," ",IF(RIGHT(TOC!R$305,1)&lt;&gt;"",(TOC!R$305),IF(RIGHT(TOC!R$304,1)&lt;&gt;"",(TOC!R$304),IF(RIGHT(TOC!R$303)&lt;&gt;"",(TOC!R$303),TOC!R$302))))</f>
        <v xml:space="preserve"> </v>
      </c>
    </row>
    <row r="59" spans="1:8" x14ac:dyDescent="0.2">
      <c r="A59" t="str">
        <f>IF(OR('15 Sum.'!$G$34&gt;0,'15 Sum.'!$G$15&gt;0,'15 Sum.'!$G$19&gt;0,'15 Sum.'!$G$21&gt;0,'15 E'!$E$38&gt;0),SUBSTITUTE(UPPER(SUBSTITUTE('15 R'!A$3,"'","xyxyx")),"XYXYX","'")," ")</f>
        <v xml:space="preserve"> </v>
      </c>
      <c r="D59" s="135">
        <f>IF(IF(OR('15 Sum.'!$G$34&gt;0,'15 Sum.'!$G$15&gt;0,'15 Sum.'!$G$19&gt;0,'15 Sum.'!$G$21&gt;0,'15 E'!$E$38&gt;0),+'All Funds Summary'!W$46," ")&lt;0.01,"0.00",+'All Funds Summary'!W$46)</f>
        <v>0</v>
      </c>
      <c r="F59" s="136" t="str">
        <f>IF(A59=" "," ",TOC!S$302)</f>
        <v xml:space="preserve"> </v>
      </c>
      <c r="H59" s="136" t="str">
        <f>IF(A59=" "," ",IF(RIGHT(TOC!S$305,1)&lt;&gt;"",(TOC!S$305),IF(RIGHT(TOC!S$304,1)&lt;&gt;"",(TOC!S$304),IF(RIGHT(TOC!S$303)&lt;&gt;"",(TOC!S$303),TOC!S$302))))</f>
        <v xml:space="preserve"> </v>
      </c>
    </row>
    <row r="60" spans="1:8" x14ac:dyDescent="0.2">
      <c r="A60" t="str">
        <f>IF(OR('16 Sum.'!$G$34&gt;0,'16 Sum.'!$G$15&gt;0,'16 Sum.'!$G$19&gt;0,'16 Sum.'!$G$21&gt;0,'16 E'!$E$38&gt;0),SUBSTITUTE(UPPER(SUBSTITUTE('16 R'!A$3,"'","xyxyx")),"XYXYX","'")," ")</f>
        <v xml:space="preserve"> </v>
      </c>
      <c r="D60" s="135">
        <f>IF(IF(OR('16 Sum.'!$G$34&gt;0,'16 Sum.'!$G$15&gt;0,'16 Sum.'!$G$19&gt;0,'16 Sum.'!$G$21&gt;0,'16 E'!$E$38&gt;0),+'All Funds Summary'!X$46," ")&lt;0.01,"0.00",+'All Funds Summary'!X$46)</f>
        <v>0</v>
      </c>
      <c r="F60" s="136" t="str">
        <f>IF(A60=" "," ",TOC!T$302)</f>
        <v xml:space="preserve"> </v>
      </c>
      <c r="H60" s="136" t="str">
        <f>IF(A60=" "," ",IF(RIGHT(TOC!T$305,1)&lt;&gt;"",(TOC!T$305),IF(RIGHT(TOC!T$304,1)&lt;&gt;"",(TOC!T$304),IF(RIGHT(TOC!T$303)&lt;&gt;"",(TOC!T$303),TOC!T$302))))</f>
        <v xml:space="preserve"> </v>
      </c>
    </row>
    <row r="61" spans="1:8" x14ac:dyDescent="0.2">
      <c r="A61" t="str">
        <f>IF(OR('17 Sum.'!$G$34&gt;0,'17 Sum.'!$G$15&gt;0,'17 Sum.'!$G$19&gt;0,'17 Sum.'!$G$21&gt;0,'17 E'!$E$38&gt;0),SUBSTITUTE(UPPER(SUBSTITUTE('17 R'!A$3,"'","xyxyx")),"XYXYX","'")," ")</f>
        <v xml:space="preserve"> </v>
      </c>
      <c r="D61" s="135">
        <f>IF(IF(OR('17 Sum.'!$G$34&gt;0,'17 Sum.'!$G$15&gt;0,'17 Sum.'!$G$19&gt;0,'17 Sum.'!$G$21&gt;0,'17 E'!$E$38&gt;0),+'All Funds Summary'!Y$46," ")&lt;0.01,"0.00",+'All Funds Summary'!Y$46)</f>
        <v>0</v>
      </c>
      <c r="F61" s="136" t="str">
        <f>IF(A61=" "," ",TOC!U$302)</f>
        <v xml:space="preserve"> </v>
      </c>
      <c r="H61" s="136" t="str">
        <f>IF(A61=" "," ",IF(RIGHT(TOC!U$305,1)&lt;&gt;"",(TOC!U$305),IF(RIGHT(TOC!U$304,1)&lt;&gt;"",(TOC!U$304),IF(RIGHT(TOC!U$303)&lt;&gt;"",(TOC!U$303),TOC!U$302))))</f>
        <v xml:space="preserve"> </v>
      </c>
    </row>
    <row r="62" spans="1:8" x14ac:dyDescent="0.2">
      <c r="A62" t="str">
        <f>IF(OR('18 Sum.'!$G$34&gt;0,'18 Sum.'!$G$15&gt;0,'18 Sum.'!$G$19&gt;0,'18 Sum.'!$G$21&gt;0,'18 E'!$E$38&gt;0),SUBSTITUTE(UPPER(SUBSTITUTE('18 R'!A$3,"'","xyxyx")),"XYXYX","'")," ")</f>
        <v xml:space="preserve"> </v>
      </c>
      <c r="D62" s="135">
        <f>IF(IF(OR('18 Sum.'!$G$34&gt;0,'18 Sum.'!$G$15&gt;0,'18 Sum.'!$G$19&gt;0,'18 Sum.'!$G$21&gt;0,'18 E'!$E$38&gt;0),+'All Funds Summary'!Z$46," ")&lt;0.01,"0.00",+'All Funds Summary'!Z$46)</f>
        <v>0</v>
      </c>
      <c r="F62" s="136" t="str">
        <f>IF(A62=" "," ",TOC!V$302)</f>
        <v xml:space="preserve"> </v>
      </c>
      <c r="H62" s="136" t="str">
        <f>IF(A62=" "," ",IF(RIGHT(TOC!V$305,1)&lt;&gt;"",(TOC!V$305),IF(RIGHT(TOC!V$304,1)&lt;&gt;"",(TOC!V$304),IF(RIGHT(TOC!V$303)&lt;&gt;"",(TOC!V$303),TOC!V$302))))</f>
        <v xml:space="preserve"> </v>
      </c>
    </row>
    <row r="63" spans="1:8" x14ac:dyDescent="0.2">
      <c r="A63" t="str">
        <f>IF(OR('19 Sum.'!$G$34&gt;0,'19 Sum.'!$G$15&gt;0,'19 Sum.'!$G$19&gt;0,'19 Sum.'!$G$21&gt;0,'19 E'!$E$38&gt;0),SUBSTITUTE(UPPER(SUBSTITUTE('19 R'!A$3,"'","xyxyx")),"XYXYX","'")," ")</f>
        <v xml:space="preserve"> </v>
      </c>
      <c r="D63" s="135">
        <f>IF(IF(OR('19 Sum.'!$G$34&gt;0,'19 Sum.'!$G$15&gt;0,'19 Sum.'!$G$19&gt;0,'19 Sum.'!$G$21&gt;0,'19 E'!$E$38&gt;0),+'All Funds Summary'!AA$46," ")&lt;0.01,"0.00",+'All Funds Summary'!AA$46)</f>
        <v>0</v>
      </c>
      <c r="F63" s="136" t="str">
        <f>IF(A63=" "," ",TOC!W$302)</f>
        <v xml:space="preserve"> </v>
      </c>
      <c r="H63" s="136" t="str">
        <f>IF(A63=" "," ",IF(RIGHT(TOC!W$305,1)&lt;&gt;"",(TOC!W$305),IF(RIGHT(TOC!W$304,1)&lt;&gt;"",(TOC!W$304),IF(RIGHT(TOC!W$303)&lt;&gt;"",(TOC!W$303),TOC!W$302))))</f>
        <v xml:space="preserve"> </v>
      </c>
    </row>
    <row r="64" spans="1:8" x14ac:dyDescent="0.2">
      <c r="A64" t="str">
        <f>IF(OR('20 Sum.'!$G$34&gt;0,'20 Sum.'!$G$15&gt;0,'20 Sum.'!$G$19&gt;0,'20 Sum.'!$G$21&gt;0,'20 E'!$E$38&gt;0),SUBSTITUTE(UPPER(SUBSTITUTE('20 R'!A$3,"'","xyxyx")),"XYXYX","'")," ")</f>
        <v xml:space="preserve"> </v>
      </c>
      <c r="D64" s="135">
        <f>IF(IF(OR('20 Sum.'!$G$34&gt;0,'20 Sum.'!$G$15&gt;0,'20 Sum.'!$G$19&gt;0,'20 Sum.'!$G$21&gt;0,'20 E'!$E$38&gt;0),+'All Funds Summary'!AB$46," ")&lt;0.01,"0.00",+'All Funds Summary'!AB$46)</f>
        <v>0</v>
      </c>
      <c r="F64" s="136" t="str">
        <f>IF(A64=" "," ",TOC!X$302)</f>
        <v xml:space="preserve"> </v>
      </c>
      <c r="H64" s="136" t="str">
        <f>IF(A64=" "," ",IF(RIGHT(TOC!X$305,1)&lt;&gt;"",(TOC!X$305),IF(RIGHT(TOC!X$304,1)&lt;&gt;"",(TOC!X$304),IF(RIGHT(TOC!X$303)&lt;&gt;"",(TOC!X$303),TOC!X$302))))</f>
        <v xml:space="preserve"> </v>
      </c>
    </row>
    <row r="65" spans="1:8" x14ac:dyDescent="0.2">
      <c r="A65" t="str">
        <f>IF(OR('21 Sum.'!$G$34&gt;0,'21 Sum.'!$G$15&gt;0,'21 Sum.'!$G$19&gt;0,'21 Sum.'!$G$21&gt;0,'21 E'!$E$38&gt;0),SUBSTITUTE(UPPER(SUBSTITUTE('21 R'!A$3,"'","xyxyx")),"XYXYX","'")," ")</f>
        <v xml:space="preserve"> </v>
      </c>
      <c r="D65" s="135">
        <f>IF(IF(OR('21 Sum.'!$G$34&gt;0,'21 Sum.'!$G$15&gt;0,'21 Sum.'!$G$19&gt;0,'21 Sum.'!$G$21&gt;0,'21 E'!$E$38&gt;0),+'All Funds Summary'!AC$46," ")&lt;0.01,"0.00",+'All Funds Summary'!AC$46)</f>
        <v>0</v>
      </c>
      <c r="F65" s="136" t="str">
        <f>IF(A65=" "," ",TOC!Y$302)</f>
        <v xml:space="preserve"> </v>
      </c>
      <c r="H65" s="136" t="str">
        <f>IF(A65=" "," ",IF(RIGHT(TOC!Y$305,1)&lt;&gt;"",(TOC!Y$305),IF(RIGHT(TOC!Y$304,1)&lt;&gt;"",(TOC!Y$304),IF(RIGHT(TOC!Y$303)&lt;&gt;"",(TOC!Y$303),TOC!Y$302))))</f>
        <v xml:space="preserve"> </v>
      </c>
    </row>
    <row r="66" spans="1:8" x14ac:dyDescent="0.2">
      <c r="A66" t="str">
        <f>IF(OR('22 Sum.'!$G$34&gt;0,'22 Sum.'!$G$15&gt;0,'22 Sum.'!$G$19&gt;0,'22 Sum.'!$G$21&gt;0,'22 E'!$E$38&gt;0),SUBSTITUTE(UPPER(SUBSTITUTE('22 R'!A$3,"'","xyxyx")),"XYXYX","'")," ")</f>
        <v xml:space="preserve"> </v>
      </c>
      <c r="D66" s="135">
        <f>IF(IF(OR('22 Sum.'!$G$34&gt;0,'22 Sum.'!$G$15&gt;0,'22 Sum.'!$G$19&gt;0,'22 Sum.'!$G$21&gt;0,'22 E'!$E$38&gt;0),+'All Funds Summary'!AD$46," ")&lt;0.01,"0.00",+'All Funds Summary'!AD$46)</f>
        <v>0</v>
      </c>
      <c r="F66" s="136" t="str">
        <f>IF(A66=" "," ",TOC!Z$302)</f>
        <v xml:space="preserve"> </v>
      </c>
      <c r="H66" s="136" t="str">
        <f>IF(A66=" "," ",IF(RIGHT(TOC!Z$305,1)&lt;&gt;"",(TOC!Z$305),IF(RIGHT(TOC!Z$304,1)&lt;&gt;"",(TOC!Z$304),IF(RIGHT(TOC!Z$303)&lt;&gt;"",(TOC!Z$303),TOC!Z$302))))</f>
        <v xml:space="preserve"> </v>
      </c>
    </row>
    <row r="67" spans="1:8" x14ac:dyDescent="0.2">
      <c r="A67" t="str">
        <f>IF(OR('23 Sum.'!$G$34&gt;0,'23 Sum.'!$G$15&gt;0,'23 Sum.'!$G$19&gt;0,'23 Sum.'!$G$21&gt;0,'23 E'!$E$38&gt;0),SUBSTITUTE(UPPER(SUBSTITUTE('23 R'!A$3,"'","xyxyx")),"XYXYX","'")," ")</f>
        <v xml:space="preserve"> </v>
      </c>
      <c r="D67" s="135">
        <f>IF(IF(OR('23 Sum.'!$G$34&gt;0,'23 Sum.'!$G$15&gt;0,'23 Sum.'!$G$19&gt;0,'23 Sum.'!$G$21&gt;0,'23 E'!$E$38&gt;0),+'All Funds Summary'!AE$46," ")&lt;0.01,"0.00",+'All Funds Summary'!AE$46)</f>
        <v>0</v>
      </c>
      <c r="F67" s="136" t="str">
        <f>IF(A67=" "," ",TOC!AA$302)</f>
        <v xml:space="preserve"> </v>
      </c>
      <c r="H67" s="136" t="str">
        <f>IF(A67=" "," ",IF(RIGHT(TOC!AA$305,1)&lt;&gt;"",(TOC!AA$305),IF(RIGHT(TOC!AA$304,1)&lt;&gt;"",(TOC!AA$304),IF(RIGHT(TOC!AA$303)&lt;&gt;"",(TOC!AA$303),TOC!AA$302))))</f>
        <v xml:space="preserve"> </v>
      </c>
    </row>
    <row r="68" spans="1:8" x14ac:dyDescent="0.2">
      <c r="A68" t="str">
        <f>IF(OR('24 Sum.'!$G$34&gt;0,'24 Sum.'!$G$15&gt;0,'24 Sum.'!$G$19&gt;0,'24 Sum.'!$G$21&gt;0,'24 E'!$E$38&gt;0),SUBSTITUTE(UPPER(SUBSTITUTE('24 R'!A$3,"'","xyxyx")),"XYXYX","'")," ")</f>
        <v xml:space="preserve"> </v>
      </c>
      <c r="D68" s="135">
        <f>IF(IF(OR('24 Sum.'!$G$34&gt;0,'24 Sum.'!$G$15&gt;0,'24 Sum.'!$G$19&gt;0,'24 Sum.'!$G$21&gt;0,'24 E'!$E$38&gt;0),+'All Funds Summary'!AF$46," ")&lt;0.01,"0.00",+'All Funds Summary'!AF$46)</f>
        <v>0</v>
      </c>
      <c r="F68" s="136" t="str">
        <f>IF(A68=" "," ",TOC!AB$302)</f>
        <v xml:space="preserve"> </v>
      </c>
      <c r="H68" s="136" t="str">
        <f>IF(A68=" "," ",IF(RIGHT(TOC!AB$305,1)&lt;&gt;"",(TOC!AB$305),IF(RIGHT(TOC!AB$304,1)&lt;&gt;"",(TOC!AB$304),IF(RIGHT(TOC!AB$303)&lt;&gt;"",(TOC!AB$303),TOC!AB$302))))</f>
        <v xml:space="preserve"> </v>
      </c>
    </row>
    <row r="69" spans="1:8" x14ac:dyDescent="0.2">
      <c r="A69" t="str">
        <f>IF(OR('25 Sum.'!$G$34&gt;0,'25 Sum.'!$G$15&gt;0,'25 Sum.'!$G$19&gt;0,'25 Sum.'!$G$21&gt;0,'25 E'!$E$38&gt;0),SUBSTITUTE(UPPER(SUBSTITUTE('25 R'!A$3,"'","xyxyx")),"XYXYX","'")," ")</f>
        <v xml:space="preserve"> </v>
      </c>
      <c r="D69" s="135">
        <f>IF(IF(OR('25 Sum.'!$G$34&gt;0,'25 Sum.'!$G$15&gt;0,'25 Sum.'!$G$19&gt;0,'25 Sum.'!$G$21&gt;0,'25 E'!$E$38&gt;0),+'All Funds Summary'!AG$46," ")&lt;0.01,"0.00",+'All Funds Summary'!AG$46)</f>
        <v>0</v>
      </c>
      <c r="F69" s="136" t="str">
        <f>IF(A69=" "," ",TOC!AC$302)</f>
        <v xml:space="preserve"> </v>
      </c>
      <c r="H69" s="136" t="str">
        <f>IF(A69=" "," ",IF(RIGHT(TOC!AC$305,1)&lt;&gt;"",(TOC!AC$305),IF(RIGHT(TOC!AC$304,1)&lt;&gt;"",(TOC!AC$304),IF(RIGHT(TOC!AC$303)&lt;&gt;"",(TOC!AC$303),TOC!AC$302))))</f>
        <v xml:space="preserve"> </v>
      </c>
    </row>
    <row r="70" spans="1:8" x14ac:dyDescent="0.2">
      <c r="A70" t="str">
        <f>IF(OR('26 Sum.'!$G$34&gt;0,'26 Sum.'!$G$15&gt;0,'26 Sum.'!$G$19&gt;0,'26 Sum.'!$G$21&gt;0,'26 E'!$E$38&gt;0),SUBSTITUTE(UPPER(SUBSTITUTE('26 R'!A$3,"'","xyxyx")),"XYXYX","'")," ")</f>
        <v xml:space="preserve"> </v>
      </c>
      <c r="D70" s="135">
        <f>IF(IF(OR('26 Sum.'!$G$34&gt;0,'26 Sum.'!$G$15&gt;0,'26 Sum.'!$G$19&gt;0,'26 Sum.'!$G$21&gt;0,'26 E'!$E$38&gt;0),+'All Funds Summary'!AH$46," ")&lt;0.01,"0.00",+'All Funds Summary'!AH$46)</f>
        <v>0</v>
      </c>
      <c r="F70" s="136" t="str">
        <f>IF(A70=" "," ",TOC!AD$302)</f>
        <v xml:space="preserve"> </v>
      </c>
      <c r="H70" s="136" t="str">
        <f>IF(A70=" "," ",IF(RIGHT(TOC!AD$305,1)&lt;&gt;"",(TOC!AD$305),IF(RIGHT(TOC!AD$304,1)&lt;&gt;"",(TOC!AD$304),IF(RIGHT(TOC!AD$303)&lt;&gt;"",(TOC!AD$303),TOC!AD$302))))</f>
        <v xml:space="preserve"> </v>
      </c>
    </row>
    <row r="71" spans="1:8" x14ac:dyDescent="0.2">
      <c r="A71" t="str">
        <f>IF(OR('27 Sum.'!$G$34&gt;0,'27 Sum.'!$G$15&gt;0,'27 Sum.'!$G$19&gt;0,'27 Sum.'!$G$21&gt;0,'27 E'!$E$38&gt;0),SUBSTITUTE(UPPER(SUBSTITUTE('27 R'!A$3,"'","xyxyx")),"XYXYX","'")," ")</f>
        <v xml:space="preserve"> </v>
      </c>
      <c r="D71" s="135">
        <f>IF(IF(OR('27 Sum.'!$G$34&gt;0,'27 Sum.'!$G$15&gt;0,'27 Sum.'!$G$19&gt;0,'27 Sum.'!$G$21&gt;0,'27 E'!$E$38&gt;0),+'All Funds Summary'!AI$46," ")&lt;0.01,"0.00",+'All Funds Summary'!AI$46)</f>
        <v>0</v>
      </c>
      <c r="F71" s="136" t="str">
        <f>IF(A71=" "," ",TOC!AE$302)</f>
        <v xml:space="preserve"> </v>
      </c>
      <c r="H71" s="136" t="str">
        <f>IF(A71=" "," ",IF(RIGHT(TOC!AE$305,1)&lt;&gt;"",(TOC!AE$305),IF(RIGHT(TOC!AE$304,1)&lt;&gt;"",(TOC!AE$304),IF(RIGHT(TOC!AE$303)&lt;&gt;"",(TOC!AE$303),TOC!AE$302))))</f>
        <v xml:space="preserve"> </v>
      </c>
    </row>
    <row r="72" spans="1:8" x14ac:dyDescent="0.2">
      <c r="A72" t="str">
        <f>IF(OR('28 Sum.'!$G$34&gt;0,'28 Sum.'!$G$15&gt;0,'28 Sum.'!$G$19&gt;0,'28 Sum.'!$G$21&gt;0,'28 E'!$E$38&gt;0),SUBSTITUTE(UPPER(SUBSTITUTE('28 R'!A$3,"'","xyxyx")),"XYXYX","'")," ")</f>
        <v xml:space="preserve"> </v>
      </c>
      <c r="D72" s="135">
        <f>IF(IF(OR('28 Sum.'!$G$34&gt;0,'28 Sum.'!$G$15&gt;0,'28 Sum.'!$G$19&gt;0,'28 Sum.'!$G$21&gt;0,'28 E'!$E$38&gt;0),+'All Funds Summary'!AJ$46," ")&lt;0.01,"0.00",+'All Funds Summary'!AJ$46)</f>
        <v>0</v>
      </c>
      <c r="F72" s="136" t="str">
        <f>IF(A72=" "," ",TOC!AF$302)</f>
        <v xml:space="preserve"> </v>
      </c>
      <c r="H72" s="136" t="str">
        <f>IF(A72=" "," ",IF(RIGHT(TOC!AF$305,1)&lt;&gt;"",(TOC!AF$305),IF(RIGHT(TOC!AF$304,1)&lt;&gt;"",(TOC!AF$304),IF(RIGHT(TOC!AF$303)&lt;&gt;"",(TOC!AF$303),TOC!AF$302))))</f>
        <v xml:space="preserve"> </v>
      </c>
    </row>
    <row r="73" spans="1:8" x14ac:dyDescent="0.2">
      <c r="A73" t="str">
        <f>IF(OR('29 Sum.'!$G$34&gt;0,'29 Sum.'!$G$15&gt;0,'29 Sum.'!$G$19&gt;0,'29 Sum.'!$G$21&gt;0,'29 E'!$E$38&gt;0),SUBSTITUTE(UPPER(SUBSTITUTE('29 R'!A$3,"'","xyxyx")),"XYXYX","'")," ")</f>
        <v xml:space="preserve"> </v>
      </c>
      <c r="D73" s="135">
        <f>IF(IF(OR('29 Sum.'!$G$34&gt;0,'29 Sum.'!$G$15&gt;0,'29 Sum.'!$G$19&gt;0,'29 Sum.'!$G$21&gt;0,'29 E'!$E$38&gt;0),+'All Funds Summary'!AK$46," ")&lt;0.01,"0.00",+'All Funds Summary'!AK$46)</f>
        <v>0</v>
      </c>
      <c r="F73" s="136" t="str">
        <f>IF(A73=" "," ",TOC!AG$302)</f>
        <v xml:space="preserve"> </v>
      </c>
      <c r="H73" s="136" t="str">
        <f>IF(A73=" "," ",IF(RIGHT(TOC!AG$305,1)&lt;&gt;"",(TOC!AG$305),IF(RIGHT(TOC!AG$304,1)&lt;&gt;"",(TOC!AG$304),IF(RIGHT(TOC!AG$303)&lt;&gt;"",(TOC!AG$303),TOC!AG$302))))</f>
        <v xml:space="preserve"> </v>
      </c>
    </row>
    <row r="74" spans="1:8" x14ac:dyDescent="0.2">
      <c r="A74" t="str">
        <f>IF(OR('30 Sum.'!$G$34&gt;0,'30 Sum.'!$G$15&gt;0,'30 Sum.'!$G$19&gt;0,'30 Sum.'!$G$21&gt;0,'30 E'!$E$38&gt;0),SUBSTITUTE(UPPER(SUBSTITUTE('30 R'!A$3,"'","xyxyx")),"XYXYX","'")," ")</f>
        <v xml:space="preserve"> </v>
      </c>
      <c r="D74" s="135">
        <f>IF(IF(OR('30 Sum.'!$G$34&gt;0,'30 Sum.'!$G$15&gt;0,'30 Sum.'!$G$19&gt;0,'30 Sum.'!$G$21&gt;0,'30 E'!$E$38&gt;0),+'All Funds Summary'!AL$46," ")&lt;0.01,"0.00",+'All Funds Summary'!AL$46)</f>
        <v>0</v>
      </c>
      <c r="F74" s="136" t="str">
        <f>IF(A74=" "," ",TOC!AH$302)</f>
        <v xml:space="preserve"> </v>
      </c>
      <c r="H74" s="136" t="str">
        <f>IF(A74=" "," ",IF(RIGHT(TOC!AH$305,1)&lt;&gt;"",(TOC!AH$305),IF(RIGHT(TOC!AH$304,1)&lt;&gt;"",(TOC!AH$304),IF(RIGHT(TOC!AH$303)&lt;&gt;"",(TOC!AH$303),TOC!AH$302))))</f>
        <v xml:space="preserve"> </v>
      </c>
    </row>
    <row r="77" spans="1:8" x14ac:dyDescent="0.2">
      <c r="D77" s="164"/>
    </row>
    <row r="78" spans="1:8" x14ac:dyDescent="0.2">
      <c r="D78" s="164"/>
    </row>
    <row r="79" spans="1:8" x14ac:dyDescent="0.2">
      <c r="A79" s="137" t="s">
        <v>300</v>
      </c>
      <c r="F79" s="165"/>
      <c r="G79" s="6"/>
      <c r="H79" s="165"/>
    </row>
    <row r="80" spans="1:8" x14ac:dyDescent="0.2">
      <c r="A80" s="133" t="s">
        <v>297</v>
      </c>
      <c r="B80" s="134"/>
      <c r="C80" s="19"/>
      <c r="D80" s="133" t="s">
        <v>298</v>
      </c>
      <c r="E80" s="19"/>
      <c r="F80" s="133" t="s">
        <v>301</v>
      </c>
      <c r="G80" s="134" t="s">
        <v>299</v>
      </c>
      <c r="H80" s="133" t="s">
        <v>301</v>
      </c>
    </row>
    <row r="81" spans="1:8" x14ac:dyDescent="0.2">
      <c r="A81" s="19"/>
      <c r="B81" s="19"/>
      <c r="C81" s="19"/>
      <c r="D81" s="92"/>
      <c r="E81" s="19"/>
      <c r="F81" s="134"/>
      <c r="G81" s="114"/>
      <c r="H81" s="134"/>
    </row>
    <row r="82" spans="1:8" x14ac:dyDescent="0.2">
      <c r="A82" t="str">
        <f>IF(OR('31 Sum.'!$G$34&gt;0,'31 Sum.'!$G$15&gt;0,'31 Sum.'!$G$19&gt;0,'31 Sum.'!$G$21&gt;0,'31 E'!$E$38&gt;0),SUBSTITUTE(UPPER(SUBSTITUTE('31 R'!A$3,"'","xyxyx")),"XYXYX","'")," ")</f>
        <v xml:space="preserve"> </v>
      </c>
      <c r="D82" s="135">
        <f>IF(IF(OR('31 Sum.'!$G$34&gt;0,'31 Sum.'!$G$15&gt;0,'31 Sum.'!$G$19&gt;0,'31 Sum.'!$G$21&gt;0,'31 E'!$E$38&gt;0),+'All Funds Summary'!AM$46," ")&lt;0.01,"0.00",+'All Funds Summary'!AM$46)</f>
        <v>0</v>
      </c>
      <c r="F82" s="136" t="str">
        <f>IF(A82=" "," ",TOC!AI$302)</f>
        <v xml:space="preserve"> </v>
      </c>
      <c r="H82" s="136" t="str">
        <f>IF(A82=" "," ",IF(RIGHT(TOC!AI$305,1)&lt;&gt;"",(TOC!AI$305),IF(RIGHT(TOC!AI$304,1)&lt;&gt;"",(TOC!AI$304),IF(RIGHT(TOC!AI$303)&lt;&gt;"",(TOC!AI$303),TOC!AI$302))))</f>
        <v xml:space="preserve"> </v>
      </c>
    </row>
    <row r="83" spans="1:8" x14ac:dyDescent="0.2">
      <c r="A83" t="str">
        <f>IF(OR('32 Sum.'!$G$34&gt;0,'32 Sum.'!$G$15&gt;0,'32 Sum.'!$G$19&gt;0,'32 Sum.'!$G$21&gt;0,'32 E'!$E$38&gt;0),SUBSTITUTE(UPPER(SUBSTITUTE('32 R'!A$3,"'","xyxyx")),"XYXYX","'")," ")</f>
        <v xml:space="preserve"> </v>
      </c>
      <c r="D83" s="135">
        <f>IF(IF(OR('32 Sum.'!$G$34&gt;0,'32 Sum.'!$G$15&gt;0,'32 Sum.'!$G$19&gt;0,'32 Sum.'!$G$21&gt;0,'32 E'!$E$38&gt;0),+'All Funds Summary'!AN$46," ")&lt;0.01,"0.00",+'All Funds Summary'!AN$46)</f>
        <v>0</v>
      </c>
      <c r="F83" s="136" t="str">
        <f>IF(A83=" "," ",TOC!AJ$302)</f>
        <v xml:space="preserve"> </v>
      </c>
      <c r="H83" s="136" t="str">
        <f>IF(A83=" "," ",IF(RIGHT(TOC!AJ$305,1)&lt;&gt;"",(TOC!AJ$305),IF(RIGHT(TOC!AJ$304,1)&lt;&gt;"",(TOC!AJ$304),IF(RIGHT(TOC!AJ$303)&lt;&gt;"",(TOC!AJ$303),TOC!AJ$302))))</f>
        <v xml:space="preserve"> </v>
      </c>
    </row>
    <row r="84" spans="1:8" x14ac:dyDescent="0.2">
      <c r="A84" t="str">
        <f>IF(OR('33 Sum.'!$G$34&gt;0,'33 Sum.'!$G$15&gt;0,'33 Sum.'!$G$19&gt;0,'33 Sum.'!$G$21&gt;0,'33 E'!$E$38&gt;0),SUBSTITUTE(UPPER(SUBSTITUTE('33 R'!A$3,"'","xyxyx")),"XYXYX","'")," ")</f>
        <v xml:space="preserve"> </v>
      </c>
      <c r="D84" s="135">
        <f>IF(IF(OR('33 Sum.'!$G$34&gt;0,'33 Sum.'!$G$15&gt;0,'33 Sum.'!$G$19&gt;0,'33 Sum.'!$G$21&gt;0,'33 E'!$E$38&gt;0),+'All Funds Summary'!AO$46," ")&lt;0.01,"0.00",+'All Funds Summary'!AO$46)</f>
        <v>0</v>
      </c>
      <c r="F84" s="136" t="str">
        <f>IF(A84=" "," ",TOC!AK$302)</f>
        <v xml:space="preserve"> </v>
      </c>
      <c r="H84" s="136" t="str">
        <f>IF(A84=" "," ",IF(RIGHT(TOC!AK$305,1)&lt;&gt;"",(TOC!AK$305),IF(RIGHT(TOC!AK$304,1)&lt;&gt;"",(TOC!AK$304),IF(RIGHT(TOC!AK$303)&lt;&gt;"",(TOC!AK$303),TOC!AK$302))))</f>
        <v xml:space="preserve"> </v>
      </c>
    </row>
    <row r="85" spans="1:8" x14ac:dyDescent="0.2">
      <c r="A85" t="str">
        <f>IF(OR('34 Sum.'!$G$34&gt;0,'34 Sum.'!$G$15&gt;0,'34 Sum.'!$G$19&gt;0,'34 Sum.'!$G$21&gt;0,'34 E'!$E$38&gt;0),SUBSTITUTE(UPPER(SUBSTITUTE('34 R'!A$3,"'","xyxyx")),"XYXYX","'")," ")</f>
        <v xml:space="preserve"> </v>
      </c>
      <c r="D85" s="135">
        <f>IF(IF(OR('34 Sum.'!$G$34&gt;0,'34 Sum.'!$G$15&gt;0,'34 Sum.'!$G$19&gt;0,'34 Sum.'!$G$21&gt;0,'34 E'!$E$38&gt;0),+'All Funds Summary'!AP$46," ")&lt;0.01,"0.00",+'All Funds Summary'!AP$46)</f>
        <v>0</v>
      </c>
      <c r="F85" s="136" t="str">
        <f>IF(A85=" "," ",TOC!AL$302)</f>
        <v xml:space="preserve"> </v>
      </c>
      <c r="H85" s="136" t="str">
        <f>IF(A85=" "," ",IF(RIGHT(TOC!AL$305,1)&lt;&gt;"",(TOC!AL$305),IF(RIGHT(TOC!AL$304,1)&lt;&gt;"",(TOC!AL$304),IF(RIGHT(TOC!AL$303)&lt;&gt;"",(TOC!AL$303),TOC!AL$302))))</f>
        <v xml:space="preserve"> </v>
      </c>
    </row>
    <row r="86" spans="1:8" x14ac:dyDescent="0.2">
      <c r="A86" t="str">
        <f>IF(OR('35 Sum.'!$G$34&gt;0,'35 Sum.'!$G$15&gt;0,'35 Sum.'!$G$19&gt;0,'35 Sum.'!$G$21&gt;0,'35 E'!$E$38&gt;0),SUBSTITUTE(UPPER(SUBSTITUTE('35 R'!A$3,"'","xyxyx")),"XYXYX","'")," ")</f>
        <v xml:space="preserve"> </v>
      </c>
      <c r="D86" s="135">
        <f>IF(IF(OR('35 Sum.'!$G$34&gt;0,'35 Sum.'!$G$15&gt;0,'35 Sum.'!$G$19&gt;0,'35 Sum.'!$G$21&gt;0,'35 E'!$E$38&gt;0),+'All Funds Summary'!AQ$46," ")&lt;0.01,"0.00",+'All Funds Summary'!AQ$46)</f>
        <v>0</v>
      </c>
      <c r="F86" s="136" t="str">
        <f>IF(A86=" "," ",TOC!AM$302)</f>
        <v xml:space="preserve"> </v>
      </c>
      <c r="H86" s="136" t="str">
        <f>IF(A86=" "," ",IF(RIGHT(TOC!AM$305,1)&lt;&gt;"",(TOC!AM$305),IF(RIGHT(TOC!AM$304,1)&lt;&gt;"",(TOC!AM$304),IF(RIGHT(TOC!AM$303)&lt;&gt;"",(TOC!AM$303),TOC!AM$302))))</f>
        <v xml:space="preserve"> </v>
      </c>
    </row>
    <row r="87" spans="1:8" x14ac:dyDescent="0.2">
      <c r="A87" t="str">
        <f>IF(OR('Other Funds Sum.'!$G$34&gt;0,'Other Funds Sum.'!$G$15&gt;0,'Other Funds Sum.'!$G$19&gt;0,'Other Funds Sum.'!$G$21&gt;0,'Other Funds E'!$E$38&gt;0),SUBSTITUTE(UPPER(SUBSTITUTE('Other Funds R'!A$14,"'","xyxyx")),"XYXYX","'")," ")</f>
        <v xml:space="preserve"> </v>
      </c>
      <c r="D87" s="135">
        <f>IF(IF(OR('Other Funds Sum.'!$G$34&gt;0,'Other Funds Sum.'!$G$15&gt;0,'Other Funds Sum.'!$G$19&gt;0,'Other Funds Sum.'!$G$21&gt;0,'Other Funds E'!$E$38&gt;0),+'All Funds Summary'!AR$46," ")&lt;0.01,"0.00",+'All Funds Summary'!AR$46)</f>
        <v>0</v>
      </c>
      <c r="F87" s="136" t="str">
        <f>IF(A87=" "," ",TOC!AN$302)</f>
        <v xml:space="preserve"> </v>
      </c>
      <c r="H87" s="136" t="str">
        <f>IF(A87=" "," ",IF(RIGHT(TOC!AN$305,1)&lt;&gt;"",(TOC!AN$305),IF(RIGHT(TOC!AN$304,1)&lt;&gt;"",(TOC!AN$304),IF(RIGHT(TOC!AN$303)&lt;&gt;"",(TOC!AN$303),TOC!AN$302))))</f>
        <v xml:space="preserve"> </v>
      </c>
    </row>
    <row r="88" spans="1:8" x14ac:dyDescent="0.2">
      <c r="A88" s="19"/>
      <c r="B88" s="19"/>
      <c r="C88" s="19"/>
      <c r="D88" s="19"/>
      <c r="E88" s="19"/>
      <c r="F88" s="19"/>
      <c r="G88" s="19"/>
      <c r="H88" s="19"/>
    </row>
    <row r="89" spans="1:8" x14ac:dyDescent="0.2">
      <c r="A89" s="19"/>
      <c r="B89" s="19"/>
      <c r="C89" s="19"/>
      <c r="D89" s="19"/>
      <c r="E89" s="19"/>
      <c r="F89" s="19"/>
      <c r="G89" s="19"/>
      <c r="H89" s="19"/>
    </row>
    <row r="90" spans="1:8" x14ac:dyDescent="0.2">
      <c r="A90" s="19" t="s">
        <v>302</v>
      </c>
      <c r="B90" s="19"/>
      <c r="C90" s="19"/>
      <c r="D90" s="19"/>
    </row>
    <row r="91" spans="1:8" x14ac:dyDescent="0.2">
      <c r="A91" s="19" t="str">
        <f>CONCATENATE("the ",D14," day of ",G14,", ",H14,","," file a certified copy of this order and judgment with")</f>
        <v>the 20th day of January, 2024, file a certified copy of this order and judgment with</v>
      </c>
      <c r="B91" s="19"/>
      <c r="C91" s="19"/>
      <c r="D91" s="19"/>
    </row>
    <row r="92" spans="1:8" x14ac:dyDescent="0.2">
      <c r="A92" s="19" t="str">
        <f>CONCATENATE(D16,", County Treasurer of ",PROPER(Information!E7)," County, Missouri taking said Treasurer's")</f>
        <v>Molly Brown, County Treasurer of  County, Missouri taking said Treasurer's</v>
      </c>
      <c r="B92" s="19"/>
      <c r="C92" s="19"/>
      <c r="D92" s="19"/>
    </row>
    <row r="93" spans="1:8" x14ac:dyDescent="0.2">
      <c r="A93" s="19" t="s">
        <v>628</v>
      </c>
      <c r="B93" s="19"/>
      <c r="C93" s="19"/>
      <c r="D93" s="19"/>
    </row>
    <row r="94" spans="1:8" x14ac:dyDescent="0.2">
      <c r="A94" s="19" t="s">
        <v>629</v>
      </c>
      <c r="B94" s="19"/>
      <c r="C94" s="19"/>
      <c r="D94" s="19"/>
    </row>
    <row r="95" spans="1:8" x14ac:dyDescent="0.2">
      <c r="A95" s="19"/>
      <c r="B95" s="19"/>
      <c r="C95" s="19"/>
      <c r="D95" s="19"/>
    </row>
    <row r="96" spans="1:8" x14ac:dyDescent="0.2">
      <c r="A96" s="19"/>
      <c r="B96" s="19"/>
      <c r="C96" s="19"/>
      <c r="D96" s="19"/>
    </row>
    <row r="97" spans="1:8" x14ac:dyDescent="0.2">
      <c r="A97" s="19"/>
      <c r="B97" s="19"/>
      <c r="C97" s="47"/>
      <c r="D97" s="47"/>
      <c r="E97" s="47"/>
      <c r="F97" s="47"/>
      <c r="G97" s="47"/>
      <c r="H97" s="47"/>
    </row>
    <row r="98" spans="1:8" x14ac:dyDescent="0.2">
      <c r="A98" s="19"/>
      <c r="B98" s="19"/>
      <c r="C98" s="85"/>
      <c r="D98" s="85"/>
      <c r="E98" s="85"/>
      <c r="F98" s="85"/>
      <c r="G98" s="85"/>
      <c r="H98" s="85"/>
    </row>
    <row r="99" spans="1:8" x14ac:dyDescent="0.2">
      <c r="A99" s="19"/>
      <c r="B99" s="19"/>
      <c r="C99" s="114"/>
      <c r="D99" s="114"/>
      <c r="E99" s="6"/>
      <c r="F99" s="6"/>
      <c r="G99" s="6"/>
      <c r="H99" s="6"/>
    </row>
    <row r="100" spans="1:8" x14ac:dyDescent="0.2">
      <c r="A100" s="19"/>
      <c r="B100" s="19"/>
      <c r="C100" s="19" t="str">
        <f>D17&amp; ", Presiding Commissioner"</f>
        <v>Daniel Boone, Presiding Commissioner</v>
      </c>
      <c r="D100" s="19"/>
    </row>
    <row r="101" spans="1:8" x14ac:dyDescent="0.2">
      <c r="A101" s="19"/>
      <c r="B101" s="19"/>
      <c r="C101" s="19" t="str">
        <f>CONCATENATE(PROPER(Information!E7)," County, Missouri")</f>
        <v xml:space="preserve"> County, Missouri</v>
      </c>
      <c r="D101" s="19"/>
    </row>
    <row r="102" spans="1:8" x14ac:dyDescent="0.2">
      <c r="A102" s="19"/>
      <c r="B102" s="19"/>
      <c r="C102" s="19"/>
      <c r="D102" s="19"/>
    </row>
    <row r="103" spans="1:8" x14ac:dyDescent="0.2">
      <c r="A103" s="19"/>
      <c r="B103" s="19"/>
      <c r="C103" s="19"/>
      <c r="D103" s="19"/>
    </row>
    <row r="104" spans="1:8" x14ac:dyDescent="0.2">
      <c r="A104" s="19"/>
      <c r="B104" s="19"/>
      <c r="C104" s="47"/>
      <c r="D104" s="47"/>
      <c r="E104" s="47"/>
      <c r="F104" s="47"/>
      <c r="G104" s="47"/>
      <c r="H104" s="47"/>
    </row>
    <row r="105" spans="1:8" x14ac:dyDescent="0.2">
      <c r="A105" s="19"/>
      <c r="B105" s="19"/>
      <c r="C105" s="85"/>
      <c r="D105" s="85"/>
      <c r="E105" s="85"/>
      <c r="F105" s="85"/>
      <c r="G105" s="85"/>
      <c r="H105" s="85"/>
    </row>
    <row r="106" spans="1:8" x14ac:dyDescent="0.2">
      <c r="A106" s="19"/>
      <c r="B106" s="19"/>
      <c r="C106" s="114"/>
      <c r="D106" s="114"/>
      <c r="E106" s="6"/>
      <c r="F106" s="6"/>
      <c r="G106" s="6"/>
      <c r="H106" s="6"/>
    </row>
    <row r="107" spans="1:8" x14ac:dyDescent="0.2">
      <c r="A107" s="19"/>
      <c r="B107" s="19"/>
      <c r="C107" t="str">
        <f>D19&amp;","</f>
        <v>Walt Disney,</v>
      </c>
      <c r="D107" s="19"/>
    </row>
    <row r="108" spans="1:8" x14ac:dyDescent="0.2">
      <c r="A108" s="19"/>
      <c r="B108" s="19"/>
      <c r="C108" s="19" t="str">
        <f>CONCATENATE("Associate Commissioner ",D18," District")</f>
        <v>Associate Commissioner Eastern District</v>
      </c>
      <c r="D108" s="19"/>
    </row>
    <row r="109" spans="1:8" x14ac:dyDescent="0.2">
      <c r="A109" s="19"/>
      <c r="B109" s="19"/>
      <c r="C109" s="19"/>
      <c r="D109" s="19"/>
    </row>
    <row r="110" spans="1:8" x14ac:dyDescent="0.2">
      <c r="A110" s="19"/>
      <c r="B110" s="19"/>
      <c r="C110" s="19"/>
      <c r="D110" s="19"/>
    </row>
    <row r="111" spans="1:8" x14ac:dyDescent="0.2">
      <c r="A111" s="47"/>
      <c r="B111" s="19"/>
      <c r="C111" s="47"/>
      <c r="D111" s="47"/>
      <c r="E111" s="47"/>
      <c r="F111" s="47"/>
      <c r="G111" s="47"/>
      <c r="H111" s="47"/>
    </row>
    <row r="112" spans="1:8" x14ac:dyDescent="0.2">
      <c r="A112" s="85"/>
      <c r="B112" s="19"/>
      <c r="C112" s="85"/>
      <c r="D112" s="85"/>
      <c r="E112" s="85"/>
      <c r="F112" s="85"/>
      <c r="G112" s="85"/>
      <c r="H112" s="85"/>
    </row>
    <row r="113" spans="1:8" x14ac:dyDescent="0.2">
      <c r="A113" s="19"/>
      <c r="B113" s="19"/>
      <c r="C113" s="114"/>
      <c r="D113" s="114"/>
      <c r="E113" s="6"/>
      <c r="F113" s="6"/>
      <c r="G113" s="6"/>
      <c r="H113" s="6"/>
    </row>
    <row r="114" spans="1:8" x14ac:dyDescent="0.2">
      <c r="A114" s="19" t="str">
        <f>"Attest: "&amp;"("&amp;D15&amp;", County Clerk)"</f>
        <v>Attest: (Laura Ingalls Wilder, County Clerk)</v>
      </c>
      <c r="B114" s="19"/>
      <c r="C114" t="str">
        <f>D21&amp;","</f>
        <v>Samuel Clemens,</v>
      </c>
      <c r="D114" s="19"/>
    </row>
    <row r="115" spans="1:8" x14ac:dyDescent="0.2">
      <c r="A115" s="19"/>
      <c r="B115" s="19"/>
      <c r="C115" s="19" t="str">
        <f>CONCATENATE("Associate Commissioner ",D20," District")</f>
        <v>Associate Commissioner Western District</v>
      </c>
      <c r="D115" s="19"/>
    </row>
    <row r="116" spans="1:8" x14ac:dyDescent="0.2">
      <c r="A116" s="19"/>
      <c r="B116" s="19"/>
      <c r="C116" s="19"/>
      <c r="D116" s="19"/>
    </row>
    <row r="117" spans="1:8" x14ac:dyDescent="0.2">
      <c r="A117" s="19"/>
      <c r="B117" s="19"/>
      <c r="C117" s="19"/>
      <c r="D117" s="19"/>
    </row>
    <row r="118" spans="1:8" x14ac:dyDescent="0.2">
      <c r="A118" s="19"/>
      <c r="B118" s="19"/>
      <c r="C118" s="19"/>
      <c r="D118" s="19"/>
    </row>
    <row r="119" spans="1:8" x14ac:dyDescent="0.2">
      <c r="A119" s="19"/>
      <c r="B119" s="19"/>
      <c r="C119" s="19"/>
      <c r="D119" s="19"/>
    </row>
    <row r="120" spans="1:8" x14ac:dyDescent="0.2">
      <c r="A120" s="19"/>
      <c r="B120" s="19"/>
      <c r="C120" s="19"/>
      <c r="D120" s="19"/>
    </row>
    <row r="121" spans="1:8" x14ac:dyDescent="0.2">
      <c r="A121" s="19"/>
      <c r="B121" s="19"/>
      <c r="C121" s="19"/>
      <c r="D121" s="19"/>
    </row>
    <row r="122" spans="1:8" x14ac:dyDescent="0.2">
      <c r="A122" s="19"/>
      <c r="B122" s="19"/>
      <c r="C122" s="19"/>
      <c r="D122" s="19"/>
    </row>
    <row r="123" spans="1:8" x14ac:dyDescent="0.2">
      <c r="A123" s="19"/>
      <c r="B123" s="19"/>
      <c r="C123" s="19"/>
      <c r="D123" s="19"/>
    </row>
    <row r="124" spans="1:8" x14ac:dyDescent="0.2">
      <c r="A124" s="19"/>
      <c r="B124" s="19"/>
      <c r="C124" s="19"/>
      <c r="D124" s="19"/>
    </row>
    <row r="125" spans="1:8" x14ac:dyDescent="0.2">
      <c r="A125" s="19"/>
      <c r="B125" s="19"/>
      <c r="C125" s="19"/>
      <c r="D125" s="19"/>
    </row>
    <row r="126" spans="1:8" x14ac:dyDescent="0.2">
      <c r="A126" s="19"/>
      <c r="B126" s="19"/>
      <c r="C126" s="19"/>
      <c r="D126" s="19"/>
    </row>
    <row r="127" spans="1:8" x14ac:dyDescent="0.2">
      <c r="B127" s="19"/>
      <c r="C127" s="19"/>
      <c r="D127" s="19"/>
    </row>
    <row r="128" spans="1:8" x14ac:dyDescent="0.2">
      <c r="A128" s="19"/>
      <c r="B128" s="19"/>
      <c r="C128" s="19"/>
      <c r="D128" s="19"/>
    </row>
    <row r="129" spans="1:4" x14ac:dyDescent="0.2">
      <c r="A129" s="19"/>
      <c r="B129" s="19"/>
      <c r="C129" s="19"/>
      <c r="D129" s="19"/>
    </row>
    <row r="130" spans="1:4" x14ac:dyDescent="0.2">
      <c r="A130" s="19"/>
      <c r="B130" s="19"/>
      <c r="C130" s="19"/>
      <c r="D130" s="19"/>
    </row>
    <row r="131" spans="1:4" x14ac:dyDescent="0.2">
      <c r="B131" s="19"/>
      <c r="C131" s="19"/>
      <c r="D131" s="19"/>
    </row>
    <row r="132" spans="1:4" x14ac:dyDescent="0.2">
      <c r="A132" s="19"/>
      <c r="B132" s="19"/>
      <c r="C132" s="19"/>
      <c r="D132" s="19"/>
    </row>
    <row r="133" spans="1:4" x14ac:dyDescent="0.2">
      <c r="B133" s="19"/>
      <c r="C133" s="19"/>
      <c r="D133" s="19"/>
    </row>
    <row r="134" spans="1:4" x14ac:dyDescent="0.2">
      <c r="A134" s="19"/>
      <c r="B134" s="19"/>
      <c r="C134" s="19"/>
      <c r="D134" s="19"/>
    </row>
    <row r="135" spans="1:4" x14ac:dyDescent="0.2">
      <c r="A135" s="137" t="s">
        <v>303</v>
      </c>
      <c r="B135" s="19"/>
      <c r="C135" s="19"/>
      <c r="D135" s="19"/>
    </row>
    <row r="136" spans="1:4" x14ac:dyDescent="0.2">
      <c r="A136" s="19"/>
      <c r="B136" s="19"/>
      <c r="C136" s="19"/>
      <c r="D136" s="19"/>
    </row>
    <row r="137" spans="1:4" x14ac:dyDescent="0.2">
      <c r="A137" s="19"/>
      <c r="B137" s="19"/>
      <c r="C137" s="19"/>
      <c r="D137" s="19"/>
    </row>
    <row r="138" spans="1:4" x14ac:dyDescent="0.2">
      <c r="A138" s="19"/>
      <c r="B138" s="19"/>
      <c r="C138" s="19"/>
      <c r="D138" s="19"/>
    </row>
    <row r="139" spans="1:4" x14ac:dyDescent="0.2">
      <c r="A139" s="19"/>
      <c r="B139" s="19"/>
      <c r="C139" s="19"/>
      <c r="D139" s="19"/>
    </row>
    <row r="140" spans="1:4" x14ac:dyDescent="0.2">
      <c r="A140" s="19"/>
      <c r="B140" s="19"/>
      <c r="C140" s="19"/>
      <c r="D140" s="19"/>
    </row>
    <row r="141" spans="1:4" x14ac:dyDescent="0.2">
      <c r="A141" s="19"/>
      <c r="B141" s="19"/>
      <c r="C141" s="19"/>
      <c r="D141" s="19"/>
    </row>
    <row r="142" spans="1:4" x14ac:dyDescent="0.2">
      <c r="A142" s="19"/>
      <c r="B142" s="19"/>
      <c r="C142" s="19"/>
      <c r="D142" s="19"/>
    </row>
    <row r="143" spans="1:4" x14ac:dyDescent="0.2">
      <c r="A143" s="19"/>
      <c r="B143" s="19"/>
      <c r="C143" s="19"/>
      <c r="D143" s="19"/>
    </row>
    <row r="144" spans="1:4" x14ac:dyDescent="0.2">
      <c r="A144" s="19"/>
      <c r="B144" s="19"/>
      <c r="C144" s="19"/>
      <c r="D144" s="19"/>
    </row>
    <row r="145" spans="3:3" x14ac:dyDescent="0.2">
      <c r="C145" s="19"/>
    </row>
  </sheetData>
  <sheetProtection password="CBAB" sheet="1" objects="1" scenarios="1"/>
  <pageMargins left="0.5" right="0" top="0.25" bottom="0" header="0" footer="0"/>
  <pageSetup scale="97" orientation="portrait" horizontalDpi="300" verticalDpi="300" r:id="rId1"/>
  <headerFooter alignWithMargins="0"/>
  <rowBreaks count="1" manualBreakCount="1">
    <brk id="79" max="65535"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'15 R'!A3</f>
        <v>15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'15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'15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'15 R'!H105</f>
        <v>0</v>
      </c>
    </row>
    <row r="33" spans="1:11" x14ac:dyDescent="0.2">
      <c r="G33" s="29"/>
    </row>
    <row r="34" spans="1:11" x14ac:dyDescent="0.2">
      <c r="A34" t="str">
        <f>CONCATENATE("Expenditures - ",Information!D5-1)</f>
        <v>Expenditures - 2024</v>
      </c>
      <c r="G34" s="151">
        <f>'15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591</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'15 R'!A3</f>
        <v>15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'16 R'!A3</f>
        <v>16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'16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'16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'16 R'!H105</f>
        <v>0</v>
      </c>
    </row>
    <row r="33" spans="1:11" x14ac:dyDescent="0.2">
      <c r="G33" s="29"/>
    </row>
    <row r="34" spans="1:11" x14ac:dyDescent="0.2">
      <c r="A34" t="str">
        <f>CONCATENATE("Expenditures - ",Information!D5-1)</f>
        <v>Expenditures - 2024</v>
      </c>
      <c r="G34" s="151">
        <f>'16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592</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'16 R'!A3</f>
        <v>16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'17 R'!A3</f>
        <v>17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'17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'17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'17 R'!H105</f>
        <v>0</v>
      </c>
    </row>
    <row r="33" spans="1:11" x14ac:dyDescent="0.2">
      <c r="G33" s="29"/>
    </row>
    <row r="34" spans="1:11" x14ac:dyDescent="0.2">
      <c r="A34" t="str">
        <f>CONCATENATE("Expenditures - ",Information!D5-1)</f>
        <v>Expenditures - 2024</v>
      </c>
      <c r="G34" s="151">
        <f>'17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593</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'17 R'!A3</f>
        <v>17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'18 R'!A3</f>
        <v>18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'18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'18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'18 R'!H105</f>
        <v>0</v>
      </c>
    </row>
    <row r="33" spans="1:11" x14ac:dyDescent="0.2">
      <c r="G33" s="29"/>
    </row>
    <row r="34" spans="1:11" x14ac:dyDescent="0.2">
      <c r="A34" t="str">
        <f>CONCATENATE("Expenditures - ",Information!D5-1)</f>
        <v>Expenditures - 2024</v>
      </c>
      <c r="G34" s="151">
        <f>'18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117"/>
  <sheetViews>
    <sheetView workbookViewId="0">
      <pane xSplit="4" ySplit="7" topLeftCell="E8" activePane="bottomRight" state="frozen"/>
      <selection pane="topRight"/>
      <selection pane="bottomLeft"/>
      <selection pane="bottomRight"/>
    </sheetView>
  </sheetViews>
  <sheetFormatPr defaultRowHeight="12.75" x14ac:dyDescent="0.2"/>
  <cols>
    <col min="1" max="1" width="2.5" customWidth="1"/>
    <col min="2" max="2" width="2.83203125" customWidth="1"/>
    <col min="3" max="3" width="31.83203125" customWidth="1"/>
    <col min="4" max="4" width="1.5" customWidth="1"/>
    <col min="5" max="44" width="13.83203125" customWidth="1"/>
  </cols>
  <sheetData>
    <row r="1" spans="1:44" x14ac:dyDescent="0.2">
      <c r="A1" t="str">
        <f>UPPER(CONCATENATE(Information!E7," COUNTY"))</f>
        <v xml:space="preserve"> COUNTY</v>
      </c>
    </row>
    <row r="2" spans="1:44" x14ac:dyDescent="0.2">
      <c r="A2" t="str">
        <f>CONCATENATE(Information!D5," SUMMARY OF BUDGETS")</f>
        <v>2025 SUMMARY OF BUDGETS</v>
      </c>
    </row>
    <row r="3" spans="1:44" x14ac:dyDescent="0.2">
      <c r="A3" s="19"/>
      <c r="B3" s="19"/>
      <c r="C3" s="19"/>
      <c r="D3" s="19"/>
      <c r="E3" s="19"/>
      <c r="F3" s="19"/>
      <c r="G3" s="19"/>
      <c r="H3" s="19"/>
      <c r="I3" s="21" t="str">
        <f t="shared" ref="I3:AR3" si="0">+I113</f>
        <v xml:space="preserve"> </v>
      </c>
      <c r="J3" s="21" t="str">
        <f t="shared" si="0"/>
        <v xml:space="preserve"> </v>
      </c>
      <c r="K3" s="21" t="str">
        <f t="shared" si="0"/>
        <v xml:space="preserve"> </v>
      </c>
      <c r="L3" s="21" t="str">
        <f t="shared" si="0"/>
        <v xml:space="preserve"> </v>
      </c>
      <c r="M3" s="21" t="str">
        <f t="shared" si="0"/>
        <v xml:space="preserve"> </v>
      </c>
      <c r="N3" s="21" t="str">
        <f t="shared" si="0"/>
        <v xml:space="preserve"> </v>
      </c>
      <c r="O3" s="21" t="str">
        <f t="shared" si="0"/>
        <v xml:space="preserve"> </v>
      </c>
      <c r="P3" s="21" t="str">
        <f t="shared" si="0"/>
        <v xml:space="preserve"> </v>
      </c>
      <c r="Q3" s="21" t="str">
        <f t="shared" si="0"/>
        <v xml:space="preserve"> </v>
      </c>
      <c r="R3" s="21" t="str">
        <f t="shared" si="0"/>
        <v xml:space="preserve"> </v>
      </c>
      <c r="S3" s="21" t="str">
        <f t="shared" si="0"/>
        <v xml:space="preserve"> </v>
      </c>
      <c r="T3" s="21" t="str">
        <f t="shared" si="0"/>
        <v xml:space="preserve"> </v>
      </c>
      <c r="U3" s="21" t="str">
        <f t="shared" si="0"/>
        <v xml:space="preserve"> </v>
      </c>
      <c r="V3" s="21" t="str">
        <f t="shared" si="0"/>
        <v xml:space="preserve"> </v>
      </c>
      <c r="W3" s="21" t="str">
        <f t="shared" si="0"/>
        <v xml:space="preserve"> </v>
      </c>
      <c r="X3" s="21" t="str">
        <f t="shared" si="0"/>
        <v xml:space="preserve"> </v>
      </c>
      <c r="Y3" s="21" t="str">
        <f t="shared" si="0"/>
        <v xml:space="preserve"> </v>
      </c>
      <c r="Z3" s="21" t="str">
        <f t="shared" si="0"/>
        <v xml:space="preserve"> </v>
      </c>
      <c r="AA3" s="21" t="str">
        <f t="shared" si="0"/>
        <v xml:space="preserve"> </v>
      </c>
      <c r="AB3" s="21" t="str">
        <f t="shared" si="0"/>
        <v xml:space="preserve"> </v>
      </c>
      <c r="AC3" s="21" t="str">
        <f t="shared" si="0"/>
        <v xml:space="preserve"> </v>
      </c>
      <c r="AD3" s="21" t="str">
        <f t="shared" si="0"/>
        <v xml:space="preserve"> </v>
      </c>
      <c r="AE3" s="21" t="str">
        <f t="shared" si="0"/>
        <v xml:space="preserve"> </v>
      </c>
      <c r="AF3" s="21" t="str">
        <f t="shared" si="0"/>
        <v xml:space="preserve"> </v>
      </c>
      <c r="AG3" s="21" t="str">
        <f t="shared" si="0"/>
        <v xml:space="preserve"> </v>
      </c>
      <c r="AH3" s="21" t="str">
        <f t="shared" si="0"/>
        <v xml:space="preserve"> </v>
      </c>
      <c r="AI3" s="21" t="str">
        <f t="shared" si="0"/>
        <v xml:space="preserve"> </v>
      </c>
      <c r="AJ3" s="21" t="str">
        <f t="shared" si="0"/>
        <v xml:space="preserve"> </v>
      </c>
      <c r="AK3" s="21" t="str">
        <f t="shared" si="0"/>
        <v xml:space="preserve"> </v>
      </c>
      <c r="AL3" s="21" t="str">
        <f t="shared" si="0"/>
        <v xml:space="preserve"> </v>
      </c>
      <c r="AM3" s="21" t="str">
        <f t="shared" si="0"/>
        <v xml:space="preserve"> </v>
      </c>
      <c r="AN3" s="21" t="str">
        <f t="shared" si="0"/>
        <v xml:space="preserve"> </v>
      </c>
      <c r="AO3" s="21" t="str">
        <f t="shared" si="0"/>
        <v xml:space="preserve"> </v>
      </c>
      <c r="AP3" s="21" t="str">
        <f t="shared" si="0"/>
        <v xml:space="preserve"> </v>
      </c>
      <c r="AQ3" s="21" t="str">
        <f t="shared" si="0"/>
        <v xml:space="preserve"> </v>
      </c>
      <c r="AR3" s="21" t="str">
        <f t="shared" si="0"/>
        <v xml:space="preserve"> </v>
      </c>
    </row>
    <row r="4" spans="1:44" x14ac:dyDescent="0.2">
      <c r="A4" s="19"/>
      <c r="B4" s="19"/>
      <c r="C4" s="19"/>
      <c r="D4" s="19"/>
      <c r="E4" s="20"/>
      <c r="F4" s="20"/>
      <c r="G4" s="20" t="s">
        <v>304</v>
      </c>
      <c r="H4" s="20"/>
      <c r="I4" s="21" t="str">
        <f t="shared" ref="I4:AR4" si="1">+I114</f>
        <v xml:space="preserve"> </v>
      </c>
      <c r="J4" s="21" t="str">
        <f t="shared" si="1"/>
        <v xml:space="preserve"> </v>
      </c>
      <c r="K4" s="21" t="str">
        <f t="shared" si="1"/>
        <v xml:space="preserve"> </v>
      </c>
      <c r="L4" s="21" t="str">
        <f t="shared" si="1"/>
        <v xml:space="preserve"> </v>
      </c>
      <c r="M4" s="21" t="str">
        <f t="shared" si="1"/>
        <v xml:space="preserve"> </v>
      </c>
      <c r="N4" s="21" t="str">
        <f t="shared" si="1"/>
        <v xml:space="preserve"> </v>
      </c>
      <c r="O4" s="21" t="str">
        <f t="shared" si="1"/>
        <v xml:space="preserve"> </v>
      </c>
      <c r="P4" s="21" t="str">
        <f t="shared" si="1"/>
        <v xml:space="preserve"> </v>
      </c>
      <c r="Q4" s="21" t="str">
        <f t="shared" si="1"/>
        <v xml:space="preserve"> </v>
      </c>
      <c r="R4" s="21" t="str">
        <f t="shared" si="1"/>
        <v xml:space="preserve"> </v>
      </c>
      <c r="S4" s="21" t="str">
        <f t="shared" si="1"/>
        <v xml:space="preserve"> </v>
      </c>
      <c r="T4" s="21" t="str">
        <f t="shared" si="1"/>
        <v xml:space="preserve"> </v>
      </c>
      <c r="U4" s="21" t="str">
        <f t="shared" si="1"/>
        <v xml:space="preserve"> </v>
      </c>
      <c r="V4" s="21" t="str">
        <f t="shared" si="1"/>
        <v xml:space="preserve"> </v>
      </c>
      <c r="W4" s="21" t="str">
        <f t="shared" si="1"/>
        <v xml:space="preserve"> </v>
      </c>
      <c r="X4" s="21" t="str">
        <f t="shared" si="1"/>
        <v xml:space="preserve"> </v>
      </c>
      <c r="Y4" s="21" t="str">
        <f t="shared" si="1"/>
        <v xml:space="preserve"> </v>
      </c>
      <c r="Z4" s="21" t="str">
        <f t="shared" si="1"/>
        <v xml:space="preserve"> </v>
      </c>
      <c r="AA4" s="21" t="str">
        <f t="shared" si="1"/>
        <v xml:space="preserve"> </v>
      </c>
      <c r="AB4" s="21" t="str">
        <f t="shared" si="1"/>
        <v xml:space="preserve"> </v>
      </c>
      <c r="AC4" s="21" t="str">
        <f t="shared" si="1"/>
        <v xml:space="preserve"> </v>
      </c>
      <c r="AD4" s="21" t="str">
        <f t="shared" si="1"/>
        <v xml:space="preserve"> </v>
      </c>
      <c r="AE4" s="21" t="str">
        <f t="shared" si="1"/>
        <v xml:space="preserve"> </v>
      </c>
      <c r="AF4" s="21" t="str">
        <f t="shared" si="1"/>
        <v xml:space="preserve"> </v>
      </c>
      <c r="AG4" s="21" t="str">
        <f t="shared" si="1"/>
        <v xml:space="preserve"> </v>
      </c>
      <c r="AH4" s="21" t="str">
        <f t="shared" si="1"/>
        <v xml:space="preserve"> </v>
      </c>
      <c r="AI4" s="21" t="str">
        <f t="shared" si="1"/>
        <v xml:space="preserve"> </v>
      </c>
      <c r="AJ4" s="21" t="str">
        <f t="shared" si="1"/>
        <v xml:space="preserve"> </v>
      </c>
      <c r="AK4" s="21" t="str">
        <f t="shared" si="1"/>
        <v xml:space="preserve"> </v>
      </c>
      <c r="AL4" s="21" t="str">
        <f t="shared" si="1"/>
        <v xml:space="preserve"> </v>
      </c>
      <c r="AM4" s="21" t="str">
        <f t="shared" si="1"/>
        <v xml:space="preserve"> </v>
      </c>
      <c r="AN4" s="21" t="str">
        <f t="shared" si="1"/>
        <v xml:space="preserve"> </v>
      </c>
      <c r="AO4" s="21" t="str">
        <f t="shared" si="1"/>
        <v xml:space="preserve"> </v>
      </c>
      <c r="AP4" s="21" t="str">
        <f t="shared" si="1"/>
        <v xml:space="preserve"> </v>
      </c>
      <c r="AQ4" s="21" t="str">
        <f t="shared" si="1"/>
        <v xml:space="preserve"> </v>
      </c>
      <c r="AR4" s="21" t="str">
        <f t="shared" si="1"/>
        <v xml:space="preserve"> </v>
      </c>
    </row>
    <row r="5" spans="1:44" x14ac:dyDescent="0.2">
      <c r="A5" s="19"/>
      <c r="B5" s="19"/>
      <c r="C5" s="138"/>
      <c r="D5" s="19"/>
      <c r="E5" s="20"/>
      <c r="F5" s="20" t="s">
        <v>2</v>
      </c>
      <c r="G5" s="20" t="s">
        <v>305</v>
      </c>
      <c r="H5" s="20"/>
      <c r="I5" s="21" t="str">
        <f t="shared" ref="I5:AR5" si="2">+I115</f>
        <v xml:space="preserve"> </v>
      </c>
      <c r="J5" s="21" t="str">
        <f t="shared" si="2"/>
        <v xml:space="preserve"> </v>
      </c>
      <c r="K5" s="21" t="str">
        <f t="shared" si="2"/>
        <v xml:space="preserve"> </v>
      </c>
      <c r="L5" s="21" t="str">
        <f t="shared" si="2"/>
        <v xml:space="preserve"> </v>
      </c>
      <c r="M5" s="21" t="str">
        <f t="shared" si="2"/>
        <v xml:space="preserve"> </v>
      </c>
      <c r="N5" s="21" t="str">
        <f t="shared" si="2"/>
        <v xml:space="preserve"> </v>
      </c>
      <c r="O5" s="21" t="str">
        <f t="shared" si="2"/>
        <v xml:space="preserve"> </v>
      </c>
      <c r="P5" s="21" t="str">
        <f t="shared" si="2"/>
        <v xml:space="preserve"> </v>
      </c>
      <c r="Q5" s="21" t="str">
        <f t="shared" si="2"/>
        <v xml:space="preserve"> </v>
      </c>
      <c r="R5" s="21" t="str">
        <f t="shared" si="2"/>
        <v xml:space="preserve"> </v>
      </c>
      <c r="S5" s="21" t="str">
        <f t="shared" si="2"/>
        <v xml:space="preserve"> </v>
      </c>
      <c r="T5" s="21" t="str">
        <f t="shared" si="2"/>
        <v xml:space="preserve"> </v>
      </c>
      <c r="U5" s="21" t="str">
        <f t="shared" si="2"/>
        <v xml:space="preserve"> </v>
      </c>
      <c r="V5" s="21" t="str">
        <f t="shared" si="2"/>
        <v xml:space="preserve"> </v>
      </c>
      <c r="W5" s="21" t="str">
        <f t="shared" si="2"/>
        <v xml:space="preserve"> </v>
      </c>
      <c r="X5" s="21" t="str">
        <f t="shared" si="2"/>
        <v xml:space="preserve"> </v>
      </c>
      <c r="Y5" s="21" t="str">
        <f t="shared" si="2"/>
        <v xml:space="preserve"> </v>
      </c>
      <c r="Z5" s="21" t="str">
        <f t="shared" si="2"/>
        <v xml:space="preserve"> </v>
      </c>
      <c r="AA5" s="21" t="str">
        <f t="shared" si="2"/>
        <v xml:space="preserve"> </v>
      </c>
      <c r="AB5" s="21" t="str">
        <f t="shared" si="2"/>
        <v xml:space="preserve"> </v>
      </c>
      <c r="AC5" s="21" t="str">
        <f t="shared" si="2"/>
        <v xml:space="preserve"> </v>
      </c>
      <c r="AD5" s="21" t="str">
        <f t="shared" si="2"/>
        <v xml:space="preserve"> </v>
      </c>
      <c r="AE5" s="21" t="str">
        <f t="shared" si="2"/>
        <v xml:space="preserve"> </v>
      </c>
      <c r="AF5" s="21" t="str">
        <f t="shared" si="2"/>
        <v xml:space="preserve"> </v>
      </c>
      <c r="AG5" s="21" t="str">
        <f t="shared" si="2"/>
        <v xml:space="preserve"> </v>
      </c>
      <c r="AH5" s="21" t="str">
        <f t="shared" si="2"/>
        <v xml:space="preserve"> </v>
      </c>
      <c r="AI5" s="21" t="str">
        <f t="shared" si="2"/>
        <v xml:space="preserve"> </v>
      </c>
      <c r="AJ5" s="21" t="str">
        <f t="shared" si="2"/>
        <v xml:space="preserve"> </v>
      </c>
      <c r="AK5" s="21" t="str">
        <f t="shared" si="2"/>
        <v xml:space="preserve"> </v>
      </c>
      <c r="AL5" s="21" t="str">
        <f t="shared" si="2"/>
        <v xml:space="preserve"> </v>
      </c>
      <c r="AM5" s="21" t="str">
        <f t="shared" si="2"/>
        <v xml:space="preserve"> </v>
      </c>
      <c r="AN5" s="21" t="str">
        <f t="shared" si="2"/>
        <v xml:space="preserve"> </v>
      </c>
      <c r="AO5" s="21" t="str">
        <f t="shared" si="2"/>
        <v xml:space="preserve"> </v>
      </c>
      <c r="AP5" s="21" t="str">
        <f t="shared" si="2"/>
        <v xml:space="preserve"> </v>
      </c>
      <c r="AQ5" s="21" t="str">
        <f t="shared" si="2"/>
        <v xml:space="preserve"> </v>
      </c>
      <c r="AR5" s="21" t="str">
        <f t="shared" si="2"/>
        <v xml:space="preserve"> </v>
      </c>
    </row>
    <row r="6" spans="1:44" x14ac:dyDescent="0.2">
      <c r="A6" s="19"/>
      <c r="B6" s="19"/>
      <c r="C6" s="19"/>
      <c r="D6" s="19"/>
      <c r="E6" s="20"/>
      <c r="F6" s="20" t="s">
        <v>306</v>
      </c>
      <c r="G6" s="20" t="s">
        <v>307</v>
      </c>
      <c r="H6" s="20" t="s">
        <v>308</v>
      </c>
      <c r="I6" s="21" t="str">
        <f t="shared" ref="I6:AR6" si="3">+I116</f>
        <v>1</v>
      </c>
      <c r="J6" s="21" t="str">
        <f t="shared" si="3"/>
        <v>2</v>
      </c>
      <c r="K6" s="21" t="str">
        <f t="shared" si="3"/>
        <v>3</v>
      </c>
      <c r="L6" s="21" t="str">
        <f t="shared" si="3"/>
        <v>4</v>
      </c>
      <c r="M6" s="21" t="str">
        <f t="shared" si="3"/>
        <v>5</v>
      </c>
      <c r="N6" s="21" t="str">
        <f t="shared" si="3"/>
        <v>6</v>
      </c>
      <c r="O6" s="21" t="str">
        <f t="shared" si="3"/>
        <v>7</v>
      </c>
      <c r="P6" s="21" t="str">
        <f t="shared" si="3"/>
        <v>8</v>
      </c>
      <c r="Q6" s="21" t="str">
        <f t="shared" si="3"/>
        <v>9</v>
      </c>
      <c r="R6" s="21" t="str">
        <f t="shared" si="3"/>
        <v>10</v>
      </c>
      <c r="S6" s="21" t="str">
        <f t="shared" si="3"/>
        <v>11</v>
      </c>
      <c r="T6" s="21" t="str">
        <f t="shared" si="3"/>
        <v>12</v>
      </c>
      <c r="U6" s="21" t="str">
        <f t="shared" si="3"/>
        <v>13</v>
      </c>
      <c r="V6" s="21" t="str">
        <f t="shared" si="3"/>
        <v>14</v>
      </c>
      <c r="W6" s="21" t="str">
        <f t="shared" si="3"/>
        <v>15</v>
      </c>
      <c r="X6" s="21" t="str">
        <f t="shared" si="3"/>
        <v>16</v>
      </c>
      <c r="Y6" s="21" t="str">
        <f t="shared" si="3"/>
        <v>17</v>
      </c>
      <c r="Z6" s="21" t="str">
        <f t="shared" si="3"/>
        <v>18</v>
      </c>
      <c r="AA6" s="21" t="str">
        <f t="shared" si="3"/>
        <v>19</v>
      </c>
      <c r="AB6" s="21" t="str">
        <f t="shared" si="3"/>
        <v>20</v>
      </c>
      <c r="AC6" s="21" t="str">
        <f t="shared" si="3"/>
        <v>21</v>
      </c>
      <c r="AD6" s="21" t="str">
        <f t="shared" si="3"/>
        <v>22</v>
      </c>
      <c r="AE6" s="21" t="str">
        <f t="shared" si="3"/>
        <v>23</v>
      </c>
      <c r="AF6" s="21" t="str">
        <f t="shared" si="3"/>
        <v>24</v>
      </c>
      <c r="AG6" s="21" t="str">
        <f t="shared" si="3"/>
        <v>25</v>
      </c>
      <c r="AH6" s="21" t="str">
        <f t="shared" si="3"/>
        <v>26</v>
      </c>
      <c r="AI6" s="21" t="str">
        <f t="shared" si="3"/>
        <v>27</v>
      </c>
      <c r="AJ6" s="21" t="str">
        <f t="shared" si="3"/>
        <v>28</v>
      </c>
      <c r="AK6" s="21" t="str">
        <f t="shared" si="3"/>
        <v>29</v>
      </c>
      <c r="AL6" s="21" t="str">
        <f t="shared" si="3"/>
        <v>30</v>
      </c>
      <c r="AM6" s="21" t="str">
        <f t="shared" si="3"/>
        <v>31</v>
      </c>
      <c r="AN6" s="21" t="str">
        <f t="shared" si="3"/>
        <v>32</v>
      </c>
      <c r="AO6" s="21" t="str">
        <f t="shared" si="3"/>
        <v>33</v>
      </c>
      <c r="AP6" s="21" t="str">
        <f t="shared" si="3"/>
        <v>34</v>
      </c>
      <c r="AQ6" s="21" t="str">
        <f t="shared" si="3"/>
        <v>35</v>
      </c>
      <c r="AR6" s="21" t="str">
        <f t="shared" si="3"/>
        <v>Other</v>
      </c>
    </row>
    <row r="7" spans="1:44" s="6" customFormat="1" x14ac:dyDescent="0.2">
      <c r="A7" s="19"/>
      <c r="B7" s="19"/>
      <c r="C7" s="19"/>
      <c r="D7" s="19"/>
      <c r="E7" s="133" t="s">
        <v>309</v>
      </c>
      <c r="F7" s="133" t="s">
        <v>310</v>
      </c>
      <c r="G7" s="133" t="s">
        <v>310</v>
      </c>
      <c r="H7" s="133" t="s">
        <v>310</v>
      </c>
      <c r="I7" s="139" t="str">
        <f t="shared" ref="I7:AR7" si="4">+I117</f>
        <v xml:space="preserve"> Fund</v>
      </c>
      <c r="J7" s="139" t="str">
        <f t="shared" si="4"/>
        <v xml:space="preserve"> Fund</v>
      </c>
      <c r="K7" s="139" t="str">
        <f t="shared" si="4"/>
        <v xml:space="preserve"> Fund</v>
      </c>
      <c r="L7" s="139" t="str">
        <f t="shared" si="4"/>
        <v xml:space="preserve"> Fund</v>
      </c>
      <c r="M7" s="139" t="str">
        <f t="shared" si="4"/>
        <v xml:space="preserve"> Fund</v>
      </c>
      <c r="N7" s="139" t="str">
        <f t="shared" si="4"/>
        <v xml:space="preserve"> Fund</v>
      </c>
      <c r="O7" s="139" t="str">
        <f t="shared" si="4"/>
        <v xml:space="preserve"> Fund</v>
      </c>
      <c r="P7" s="139" t="str">
        <f t="shared" si="4"/>
        <v xml:space="preserve"> Fund</v>
      </c>
      <c r="Q7" s="139" t="str">
        <f t="shared" si="4"/>
        <v xml:space="preserve"> Fund</v>
      </c>
      <c r="R7" s="139" t="str">
        <f t="shared" si="4"/>
        <v xml:space="preserve"> Fund</v>
      </c>
      <c r="S7" s="139" t="str">
        <f t="shared" si="4"/>
        <v xml:space="preserve"> Fund</v>
      </c>
      <c r="T7" s="139" t="str">
        <f t="shared" si="4"/>
        <v xml:space="preserve"> Fund</v>
      </c>
      <c r="U7" s="139" t="str">
        <f t="shared" si="4"/>
        <v xml:space="preserve"> Fund</v>
      </c>
      <c r="V7" s="139" t="str">
        <f t="shared" si="4"/>
        <v xml:space="preserve"> Fund</v>
      </c>
      <c r="W7" s="139" t="str">
        <f t="shared" si="4"/>
        <v xml:space="preserve"> Fund</v>
      </c>
      <c r="X7" s="139" t="str">
        <f t="shared" si="4"/>
        <v xml:space="preserve"> Fund</v>
      </c>
      <c r="Y7" s="139" t="str">
        <f t="shared" si="4"/>
        <v xml:space="preserve"> Fund</v>
      </c>
      <c r="Z7" s="139" t="str">
        <f t="shared" si="4"/>
        <v xml:space="preserve"> Fund</v>
      </c>
      <c r="AA7" s="139" t="str">
        <f t="shared" si="4"/>
        <v xml:space="preserve"> Fund</v>
      </c>
      <c r="AB7" s="139" t="str">
        <f t="shared" si="4"/>
        <v xml:space="preserve"> Fund</v>
      </c>
      <c r="AC7" s="139" t="str">
        <f t="shared" si="4"/>
        <v xml:space="preserve"> Fund</v>
      </c>
      <c r="AD7" s="139" t="str">
        <f t="shared" si="4"/>
        <v xml:space="preserve"> Fund</v>
      </c>
      <c r="AE7" s="139" t="str">
        <f t="shared" si="4"/>
        <v xml:space="preserve"> Fund</v>
      </c>
      <c r="AF7" s="139" t="str">
        <f t="shared" si="4"/>
        <v xml:space="preserve"> Fund</v>
      </c>
      <c r="AG7" s="139" t="str">
        <f t="shared" si="4"/>
        <v xml:space="preserve"> Fund</v>
      </c>
      <c r="AH7" s="139" t="str">
        <f t="shared" si="4"/>
        <v xml:space="preserve"> Fund</v>
      </c>
      <c r="AI7" s="139" t="str">
        <f t="shared" si="4"/>
        <v xml:space="preserve"> Fund</v>
      </c>
      <c r="AJ7" s="139" t="str">
        <f t="shared" si="4"/>
        <v xml:space="preserve"> Fund</v>
      </c>
      <c r="AK7" s="139" t="str">
        <f t="shared" si="4"/>
        <v xml:space="preserve"> Fund</v>
      </c>
      <c r="AL7" s="139" t="str">
        <f t="shared" si="4"/>
        <v xml:space="preserve"> Fund</v>
      </c>
      <c r="AM7" s="139" t="str">
        <f t="shared" si="4"/>
        <v xml:space="preserve"> Fund</v>
      </c>
      <c r="AN7" s="139" t="str">
        <f t="shared" si="4"/>
        <v xml:space="preserve"> Fund</v>
      </c>
      <c r="AO7" s="139" t="str">
        <f t="shared" si="4"/>
        <v xml:space="preserve"> Fund</v>
      </c>
      <c r="AP7" s="139" t="str">
        <f t="shared" si="4"/>
        <v xml:space="preserve"> Fund</v>
      </c>
      <c r="AQ7" s="139" t="str">
        <f t="shared" si="4"/>
        <v xml:space="preserve"> Fund</v>
      </c>
      <c r="AR7" s="139" t="str">
        <f t="shared" si="4"/>
        <v xml:space="preserve"> Funds</v>
      </c>
    </row>
    <row r="8" spans="1:44" x14ac:dyDescent="0.2">
      <c r="A8" t="str">
        <f>CONCATENATE("NET CASH AVAILABLE FOR ",Information!D5)</f>
        <v>NET CASH AVAILABLE FOR 2025</v>
      </c>
      <c r="E8" s="97">
        <f>ROUND(SUM(F8:AR8),2)</f>
        <v>0</v>
      </c>
      <c r="F8" s="97">
        <f>'GR Sum.'!G13</f>
        <v>0</v>
      </c>
      <c r="G8" s="97">
        <f>'SRB Sum.'!G13</f>
        <v>0</v>
      </c>
      <c r="H8" s="97">
        <f>'ASSMT Sum'!G13</f>
        <v>0</v>
      </c>
      <c r="I8" s="97">
        <f>'1 Sum.'!$G$13</f>
        <v>0</v>
      </c>
      <c r="J8" s="97">
        <f>'2 Sum.'!$G$13</f>
        <v>0</v>
      </c>
      <c r="K8" s="97">
        <f>'3 Sum.'!$G$13</f>
        <v>0</v>
      </c>
      <c r="L8" s="97">
        <f>'4 Sum.'!$G$13</f>
        <v>0</v>
      </c>
      <c r="M8" s="97">
        <f>'5 Sum.'!$G$13</f>
        <v>0</v>
      </c>
      <c r="N8" s="97">
        <f>'6 Sum.'!$G$13</f>
        <v>0</v>
      </c>
      <c r="O8" s="97">
        <f>'7 Sum.'!$G$13</f>
        <v>0</v>
      </c>
      <c r="P8" s="97">
        <f>'8 Sum.'!$G$13</f>
        <v>0</v>
      </c>
      <c r="Q8" s="97">
        <f>'9 Sum.'!$G$13</f>
        <v>0</v>
      </c>
      <c r="R8" s="97">
        <f>'10 Sum.'!$G$13</f>
        <v>0</v>
      </c>
      <c r="S8" s="97">
        <f>'11 Sum.'!$G$13</f>
        <v>0</v>
      </c>
      <c r="T8" s="97">
        <f>'12 Sum.'!$G$13</f>
        <v>0</v>
      </c>
      <c r="U8" s="97">
        <f>'13 Sum.'!$G$13</f>
        <v>0</v>
      </c>
      <c r="V8" s="97">
        <f>'14 Sum.'!$G$13</f>
        <v>0</v>
      </c>
      <c r="W8" s="97">
        <f>'15 Sum.'!$G$13</f>
        <v>0</v>
      </c>
      <c r="X8" s="97">
        <f>'16 Sum.'!$G$13</f>
        <v>0</v>
      </c>
      <c r="Y8" s="97">
        <f>'17 Sum.'!$G$13</f>
        <v>0</v>
      </c>
      <c r="Z8" s="97">
        <f>'18 Sum.'!$G$13</f>
        <v>0</v>
      </c>
      <c r="AA8" s="97">
        <f>'19 Sum.'!$G$13</f>
        <v>0</v>
      </c>
      <c r="AB8" s="97">
        <f>'20 Sum.'!$G$13</f>
        <v>0</v>
      </c>
      <c r="AC8" s="97">
        <f>'21 Sum.'!$G$13</f>
        <v>0</v>
      </c>
      <c r="AD8" s="97">
        <f>'22 Sum.'!$G$13</f>
        <v>0</v>
      </c>
      <c r="AE8" s="97">
        <f>'23 Sum.'!$G$13</f>
        <v>0</v>
      </c>
      <c r="AF8" s="97">
        <f>'24 Sum.'!$G$13</f>
        <v>0</v>
      </c>
      <c r="AG8" s="97">
        <f>'25 Sum.'!$G$13</f>
        <v>0</v>
      </c>
      <c r="AH8" s="97">
        <f>'26 Sum.'!$G$13</f>
        <v>0</v>
      </c>
      <c r="AI8" s="97">
        <f>'27 Sum.'!$G$13</f>
        <v>0</v>
      </c>
      <c r="AJ8" s="97">
        <f>'28 Sum.'!$G$13</f>
        <v>0</v>
      </c>
      <c r="AK8" s="97">
        <f>'29 Sum.'!$G$13</f>
        <v>0</v>
      </c>
      <c r="AL8" s="97">
        <f>'30 Sum.'!$G$13</f>
        <v>0</v>
      </c>
      <c r="AM8" s="97">
        <f>'31 Sum.'!$G$13</f>
        <v>0</v>
      </c>
      <c r="AN8" s="97">
        <f>'32 Sum.'!$G$13</f>
        <v>0</v>
      </c>
      <c r="AO8" s="97">
        <f>'33 Sum.'!$G$13</f>
        <v>0</v>
      </c>
      <c r="AP8" s="97">
        <f>'34 Sum.'!$G$13</f>
        <v>0</v>
      </c>
      <c r="AQ8" s="97">
        <f>'35 Sum.'!$G$13</f>
        <v>0</v>
      </c>
      <c r="AR8" s="97">
        <f>'Other Funds Sum.'!$G$13</f>
        <v>0</v>
      </c>
    </row>
    <row r="9" spans="1:44" x14ac:dyDescent="0.2">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row>
    <row r="10" spans="1:44" x14ac:dyDescent="0.2">
      <c r="A10" t="str">
        <f>CONCATENATE("Revenues, ",Information!D5)</f>
        <v>Revenues, 2025</v>
      </c>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row>
    <row r="11" spans="1:44" x14ac:dyDescent="0.2">
      <c r="B11" t="s">
        <v>311</v>
      </c>
      <c r="E11" s="97">
        <f t="shared" ref="E11:E17" si="5">ROUND(SUM(F11:AR11),2)</f>
        <v>0</v>
      </c>
      <c r="F11" s="97">
        <f>'GR R'!I17</f>
        <v>0</v>
      </c>
      <c r="G11" s="97">
        <f>'SRB R'!I17</f>
        <v>0</v>
      </c>
      <c r="H11" s="97"/>
      <c r="I11" s="97">
        <f>'1 R'!$I$17</f>
        <v>0</v>
      </c>
      <c r="J11" s="97">
        <f>'2 R'!$I$17</f>
        <v>0</v>
      </c>
      <c r="K11" s="97">
        <f>'3 R'!$I$17</f>
        <v>0</v>
      </c>
      <c r="L11" s="97">
        <f>'4 R'!$I$17</f>
        <v>0</v>
      </c>
      <c r="M11" s="97">
        <f>'5 R'!$I$17</f>
        <v>0</v>
      </c>
      <c r="N11" s="97">
        <f>'6 R'!$I$17</f>
        <v>0</v>
      </c>
      <c r="O11" s="97">
        <f>'7 R'!$I$17</f>
        <v>0</v>
      </c>
      <c r="P11" s="97">
        <f>'8 R'!$I$17</f>
        <v>0</v>
      </c>
      <c r="Q11" s="97">
        <f>'9 R'!$I$17</f>
        <v>0</v>
      </c>
      <c r="R11" s="97">
        <f>'10 R'!$I$17</f>
        <v>0</v>
      </c>
      <c r="S11" s="97">
        <f>'11 R'!$I$17</f>
        <v>0</v>
      </c>
      <c r="T11" s="97">
        <f>'12 R'!$I$17</f>
        <v>0</v>
      </c>
      <c r="U11" s="97">
        <f>'13 R'!$I$17</f>
        <v>0</v>
      </c>
      <c r="V11" s="97">
        <f>'14 R'!$I$17</f>
        <v>0</v>
      </c>
      <c r="W11" s="97">
        <f>'15 R'!$I$17</f>
        <v>0</v>
      </c>
      <c r="X11" s="97">
        <f>'16 R'!$I$17</f>
        <v>0</v>
      </c>
      <c r="Y11" s="97">
        <f>'17 R'!$I$17</f>
        <v>0</v>
      </c>
      <c r="Z11" s="97">
        <f>'18 R'!$I$17</f>
        <v>0</v>
      </c>
      <c r="AA11" s="97">
        <f>'19 R'!$I$17</f>
        <v>0</v>
      </c>
      <c r="AB11" s="97">
        <f>'20 R'!$I$17</f>
        <v>0</v>
      </c>
      <c r="AC11" s="97">
        <f>'21 R'!$I$17</f>
        <v>0</v>
      </c>
      <c r="AD11" s="97">
        <f>'22 R'!$I$17</f>
        <v>0</v>
      </c>
      <c r="AE11" s="97">
        <f>'23 R'!$I$17</f>
        <v>0</v>
      </c>
      <c r="AF11" s="97">
        <f>'24 R'!$I$17</f>
        <v>0</v>
      </c>
      <c r="AG11" s="97">
        <f>'25 R'!$I$17</f>
        <v>0</v>
      </c>
      <c r="AH11" s="97">
        <f>'26 R'!$I$17</f>
        <v>0</v>
      </c>
      <c r="AI11" s="97">
        <f>'27 R'!$I$17</f>
        <v>0</v>
      </c>
      <c r="AJ11" s="97">
        <f>'28 R'!$I$17</f>
        <v>0</v>
      </c>
      <c r="AK11" s="97">
        <f>'29 R'!$I$17</f>
        <v>0</v>
      </c>
      <c r="AL11" s="97">
        <f>'30 R'!$I$17</f>
        <v>0</v>
      </c>
      <c r="AM11" s="97">
        <f>'31 R'!$I$17</f>
        <v>0</v>
      </c>
      <c r="AN11" s="97">
        <f>'32 R'!$I$17</f>
        <v>0</v>
      </c>
      <c r="AO11" s="97">
        <f>'33 R'!$I$17</f>
        <v>0</v>
      </c>
      <c r="AP11" s="97">
        <f>'34 R'!$I$17</f>
        <v>0</v>
      </c>
      <c r="AQ11" s="97">
        <f>'35 R'!$I$17</f>
        <v>0</v>
      </c>
      <c r="AR11" s="97">
        <f>'Other Funds R'!$I$28</f>
        <v>0</v>
      </c>
    </row>
    <row r="12" spans="1:44" x14ac:dyDescent="0.2">
      <c r="B12" t="s">
        <v>312</v>
      </c>
      <c r="E12" s="97">
        <f t="shared" si="5"/>
        <v>0</v>
      </c>
      <c r="F12" s="97">
        <f>'GR R'!I22</f>
        <v>0</v>
      </c>
      <c r="G12" s="97">
        <f>'SRB R'!I22</f>
        <v>0</v>
      </c>
      <c r="H12" s="97"/>
      <c r="I12" s="97">
        <f>'1 R'!$I$22</f>
        <v>0</v>
      </c>
      <c r="J12" s="97">
        <f>'2 R'!$I$22</f>
        <v>0</v>
      </c>
      <c r="K12" s="97">
        <f>'3 R'!$I$22</f>
        <v>0</v>
      </c>
      <c r="L12" s="97">
        <f>'4 R'!$I$22</f>
        <v>0</v>
      </c>
      <c r="M12" s="97">
        <f>'5 R'!$I$22</f>
        <v>0</v>
      </c>
      <c r="N12" s="97">
        <f>'6 R'!$I$22</f>
        <v>0</v>
      </c>
      <c r="O12" s="97">
        <f>'7 R'!$I$22</f>
        <v>0</v>
      </c>
      <c r="P12" s="97">
        <f>'8 R'!$I$22</f>
        <v>0</v>
      </c>
      <c r="Q12" s="97">
        <f>'9 R'!$I$22</f>
        <v>0</v>
      </c>
      <c r="R12" s="97">
        <f>'10 R'!$I$22</f>
        <v>0</v>
      </c>
      <c r="S12" s="97">
        <f>'11 R'!$I$22</f>
        <v>0</v>
      </c>
      <c r="T12" s="97">
        <f>'12 R'!$I$22</f>
        <v>0</v>
      </c>
      <c r="U12" s="97">
        <f>'13 R'!$I$22</f>
        <v>0</v>
      </c>
      <c r="V12" s="97">
        <f>'14 R'!$I$22</f>
        <v>0</v>
      </c>
      <c r="W12" s="97">
        <f>'15 R'!$I$22</f>
        <v>0</v>
      </c>
      <c r="X12" s="97">
        <f>'16 R'!$I$22</f>
        <v>0</v>
      </c>
      <c r="Y12" s="97">
        <f>'17 R'!$I$22</f>
        <v>0</v>
      </c>
      <c r="Z12" s="97">
        <f>'18 R'!$I$22</f>
        <v>0</v>
      </c>
      <c r="AA12" s="97">
        <f>'19 R'!$I$22</f>
        <v>0</v>
      </c>
      <c r="AB12" s="97">
        <f>'20 R'!$I$22</f>
        <v>0</v>
      </c>
      <c r="AC12" s="97">
        <f>'21 R'!$I$22</f>
        <v>0</v>
      </c>
      <c r="AD12" s="97">
        <f>'22 R'!$I$22</f>
        <v>0</v>
      </c>
      <c r="AE12" s="97">
        <f>'23 R'!$I$22</f>
        <v>0</v>
      </c>
      <c r="AF12" s="97">
        <f>'24 R'!$I$22</f>
        <v>0</v>
      </c>
      <c r="AG12" s="97">
        <f>'25 R'!$I$22</f>
        <v>0</v>
      </c>
      <c r="AH12" s="97">
        <f>'26 R'!$I$22</f>
        <v>0</v>
      </c>
      <c r="AI12" s="97">
        <f>'27 R'!$I$22</f>
        <v>0</v>
      </c>
      <c r="AJ12" s="97">
        <f>'28 R'!$I$22</f>
        <v>0</v>
      </c>
      <c r="AK12" s="97">
        <f>'29 R'!$I$22</f>
        <v>0</v>
      </c>
      <c r="AL12" s="97">
        <f>'30 R'!$I$22</f>
        <v>0</v>
      </c>
      <c r="AM12" s="97">
        <f>'31 R'!$I$22</f>
        <v>0</v>
      </c>
      <c r="AN12" s="97">
        <f>'32 R'!$I$22</f>
        <v>0</v>
      </c>
      <c r="AO12" s="97">
        <f>'33 R'!$I$22</f>
        <v>0</v>
      </c>
      <c r="AP12" s="97">
        <f>'34 R'!$I$22</f>
        <v>0</v>
      </c>
      <c r="AQ12" s="97">
        <f>'35 R'!$I$22</f>
        <v>0</v>
      </c>
      <c r="AR12" s="97">
        <f>'Other Funds R'!$I$33</f>
        <v>0</v>
      </c>
    </row>
    <row r="13" spans="1:44" x14ac:dyDescent="0.2">
      <c r="B13" t="s">
        <v>313</v>
      </c>
      <c r="E13" s="97">
        <f t="shared" si="5"/>
        <v>0</v>
      </c>
      <c r="F13" s="97">
        <f>'GR R'!I55</f>
        <v>0</v>
      </c>
      <c r="G13" s="97">
        <f>'SRB R'!I55</f>
        <v>0</v>
      </c>
      <c r="H13" s="97">
        <f>'ASSMT R'!I21</f>
        <v>0</v>
      </c>
      <c r="I13" s="97">
        <f>'1 R'!$I$41</f>
        <v>0</v>
      </c>
      <c r="J13" s="97">
        <f>'2 R'!$I$41</f>
        <v>0</v>
      </c>
      <c r="K13" s="97">
        <f>'3 R'!$I$41</f>
        <v>0</v>
      </c>
      <c r="L13" s="97">
        <f>'4 R'!$I$41</f>
        <v>0</v>
      </c>
      <c r="M13" s="97">
        <f>'5 R'!$I$41</f>
        <v>0</v>
      </c>
      <c r="N13" s="97">
        <f>'6 R'!$I$41</f>
        <v>0</v>
      </c>
      <c r="O13" s="97">
        <f>'7 R'!$I$41</f>
        <v>0</v>
      </c>
      <c r="P13" s="97">
        <f>'8 R'!$I$41</f>
        <v>0</v>
      </c>
      <c r="Q13" s="97">
        <f>'9 R'!$I$41</f>
        <v>0</v>
      </c>
      <c r="R13" s="97">
        <f>'10 R'!$I$41</f>
        <v>0</v>
      </c>
      <c r="S13" s="97">
        <f>'11 R'!$I$41</f>
        <v>0</v>
      </c>
      <c r="T13" s="97">
        <f>'12 R'!$I$41</f>
        <v>0</v>
      </c>
      <c r="U13" s="97">
        <f>'13 R'!$I$41</f>
        <v>0</v>
      </c>
      <c r="V13" s="97">
        <f>'14 R'!$I$41</f>
        <v>0</v>
      </c>
      <c r="W13" s="97">
        <f>'15 R'!$I$41</f>
        <v>0</v>
      </c>
      <c r="X13" s="97">
        <f>'16 R'!$I$41</f>
        <v>0</v>
      </c>
      <c r="Y13" s="97">
        <f>'17 R'!$I$41</f>
        <v>0</v>
      </c>
      <c r="Z13" s="97">
        <f>'18 R'!$I$41</f>
        <v>0</v>
      </c>
      <c r="AA13" s="97">
        <f>'19 R'!$I$41</f>
        <v>0</v>
      </c>
      <c r="AB13" s="97">
        <f>'20 R'!$I$41</f>
        <v>0</v>
      </c>
      <c r="AC13" s="97">
        <f>'21 R'!$I$41</f>
        <v>0</v>
      </c>
      <c r="AD13" s="97">
        <f>'22 R'!$I$41</f>
        <v>0</v>
      </c>
      <c r="AE13" s="97">
        <f>'23 R'!$I$41</f>
        <v>0</v>
      </c>
      <c r="AF13" s="97">
        <f>'24 R'!$I$41</f>
        <v>0</v>
      </c>
      <c r="AG13" s="97">
        <f>'25 R'!$I$41</f>
        <v>0</v>
      </c>
      <c r="AH13" s="97">
        <f>'26 R'!$I$41</f>
        <v>0</v>
      </c>
      <c r="AI13" s="97">
        <f>'27 R'!$I$41</f>
        <v>0</v>
      </c>
      <c r="AJ13" s="97">
        <f>'28 R'!$I$41</f>
        <v>0</v>
      </c>
      <c r="AK13" s="97">
        <f>'29 R'!$I$41</f>
        <v>0</v>
      </c>
      <c r="AL13" s="97">
        <f>'30 R'!$I$41</f>
        <v>0</v>
      </c>
      <c r="AM13" s="97">
        <f>'31 R'!$I$41</f>
        <v>0</v>
      </c>
      <c r="AN13" s="97">
        <f>'32 R'!$I$41</f>
        <v>0</v>
      </c>
      <c r="AO13" s="97">
        <f>'33 R'!$I$41</f>
        <v>0</v>
      </c>
      <c r="AP13" s="97">
        <f>'34 R'!$I$41</f>
        <v>0</v>
      </c>
      <c r="AQ13" s="97">
        <f>'35 R'!$I$41</f>
        <v>0</v>
      </c>
      <c r="AR13" s="97">
        <f>'Other Funds R'!$I$52</f>
        <v>0</v>
      </c>
    </row>
    <row r="14" spans="1:44" x14ac:dyDescent="0.2">
      <c r="B14" t="s">
        <v>314</v>
      </c>
      <c r="E14" s="97">
        <f t="shared" si="5"/>
        <v>0</v>
      </c>
      <c r="F14" s="97">
        <f>'GR R'!I72</f>
        <v>0</v>
      </c>
      <c r="G14" s="97">
        <f>'SRB R'!I71</f>
        <v>0</v>
      </c>
      <c r="H14" s="97">
        <f>'ASSMT R'!I28</f>
        <v>0</v>
      </c>
      <c r="I14" s="97">
        <f>'1 R'!$I$55</f>
        <v>0</v>
      </c>
      <c r="J14" s="97">
        <f>'2 R'!$I$55</f>
        <v>0</v>
      </c>
      <c r="K14" s="97">
        <f>'3 R'!$I$55</f>
        <v>0</v>
      </c>
      <c r="L14" s="97">
        <f>'4 R'!$I$55</f>
        <v>0</v>
      </c>
      <c r="M14" s="97">
        <f>'5 R'!$I$55</f>
        <v>0</v>
      </c>
      <c r="N14" s="97">
        <f>'6 R'!$I$55</f>
        <v>0</v>
      </c>
      <c r="O14" s="97">
        <f>'7 R'!$I$55</f>
        <v>0</v>
      </c>
      <c r="P14" s="97">
        <f>'8 R'!$I$55</f>
        <v>0</v>
      </c>
      <c r="Q14" s="97">
        <f>'9 R'!$I$55</f>
        <v>0</v>
      </c>
      <c r="R14" s="97">
        <f>'10 R'!$I$55</f>
        <v>0</v>
      </c>
      <c r="S14" s="97">
        <f>'11 R'!$I$55</f>
        <v>0</v>
      </c>
      <c r="T14" s="97">
        <f>'12 R'!$I$55</f>
        <v>0</v>
      </c>
      <c r="U14" s="97">
        <f>'13 R'!$I$55</f>
        <v>0</v>
      </c>
      <c r="V14" s="97">
        <f>'14 R'!$I$55</f>
        <v>0</v>
      </c>
      <c r="W14" s="97">
        <f>'15 R'!$I$55</f>
        <v>0</v>
      </c>
      <c r="X14" s="97">
        <f>'16 R'!$I$55</f>
        <v>0</v>
      </c>
      <c r="Y14" s="97">
        <f>'17 R'!$I$55</f>
        <v>0</v>
      </c>
      <c r="Z14" s="97">
        <f>'18 R'!$I$55</f>
        <v>0</v>
      </c>
      <c r="AA14" s="97">
        <f>'19 R'!$I$55</f>
        <v>0</v>
      </c>
      <c r="AB14" s="97">
        <f>'20 R'!$I$55</f>
        <v>0</v>
      </c>
      <c r="AC14" s="97">
        <f>'21 R'!$I$55</f>
        <v>0</v>
      </c>
      <c r="AD14" s="97">
        <f>'22 R'!$I$55</f>
        <v>0</v>
      </c>
      <c r="AE14" s="97">
        <f>'23 R'!$I$55</f>
        <v>0</v>
      </c>
      <c r="AF14" s="97">
        <f>'24 R'!$I$55</f>
        <v>0</v>
      </c>
      <c r="AG14" s="97">
        <f>'25 R'!$I$55</f>
        <v>0</v>
      </c>
      <c r="AH14" s="97">
        <f>'26 R'!$I$55</f>
        <v>0</v>
      </c>
      <c r="AI14" s="97">
        <f>'27 R'!$I$55</f>
        <v>0</v>
      </c>
      <c r="AJ14" s="97">
        <f>'28 R'!$I$55</f>
        <v>0</v>
      </c>
      <c r="AK14" s="97">
        <f>'29 R'!$I$55</f>
        <v>0</v>
      </c>
      <c r="AL14" s="97">
        <f>'30 R'!$I$55</f>
        <v>0</v>
      </c>
      <c r="AM14" s="97">
        <f>'31 R'!$I$55</f>
        <v>0</v>
      </c>
      <c r="AN14" s="97">
        <f>'32 R'!$I$55</f>
        <v>0</v>
      </c>
      <c r="AO14" s="97">
        <f>'33 R'!$I$55</f>
        <v>0</v>
      </c>
      <c r="AP14" s="97">
        <f>'34 R'!$I$55</f>
        <v>0</v>
      </c>
      <c r="AQ14" s="97">
        <f>'35 R'!$I$55</f>
        <v>0</v>
      </c>
      <c r="AR14" s="97">
        <f>'Other Funds R'!$I$66</f>
        <v>0</v>
      </c>
    </row>
    <row r="15" spans="1:44" x14ac:dyDescent="0.2">
      <c r="B15" t="s">
        <v>315</v>
      </c>
      <c r="E15" s="97">
        <f t="shared" si="5"/>
        <v>0</v>
      </c>
      <c r="F15" s="97">
        <f>'GR R'!I74</f>
        <v>0</v>
      </c>
      <c r="G15" s="97">
        <f>'SRB R'!I73</f>
        <v>0</v>
      </c>
      <c r="H15" s="97">
        <f>'ASSMT R'!I30</f>
        <v>0</v>
      </c>
      <c r="I15" s="97">
        <f>'1 R'!$I$60</f>
        <v>0</v>
      </c>
      <c r="J15" s="97">
        <f>'2 R'!$I$60</f>
        <v>0</v>
      </c>
      <c r="K15" s="97">
        <f>'3 R'!$I$60</f>
        <v>0</v>
      </c>
      <c r="L15" s="97">
        <f>'4 R'!$I$60</f>
        <v>0</v>
      </c>
      <c r="M15" s="97">
        <f>'5 R'!$I$60</f>
        <v>0</v>
      </c>
      <c r="N15" s="97">
        <f>'6 R'!$I$60</f>
        <v>0</v>
      </c>
      <c r="O15" s="97">
        <f>'7 R'!$I$60</f>
        <v>0</v>
      </c>
      <c r="P15" s="97">
        <f>'8 R'!$I$60</f>
        <v>0</v>
      </c>
      <c r="Q15" s="97">
        <f>'9 R'!$I$60</f>
        <v>0</v>
      </c>
      <c r="R15" s="97">
        <f>'10 R'!$I$60</f>
        <v>0</v>
      </c>
      <c r="S15" s="97">
        <f>'11 R'!$I$60</f>
        <v>0</v>
      </c>
      <c r="T15" s="97">
        <f>'12 R'!$I$60</f>
        <v>0</v>
      </c>
      <c r="U15" s="97">
        <f>'13 R'!$I$60</f>
        <v>0</v>
      </c>
      <c r="V15" s="97">
        <f>'14 R'!$I$60</f>
        <v>0</v>
      </c>
      <c r="W15" s="97">
        <f>'15 R'!$I$60</f>
        <v>0</v>
      </c>
      <c r="X15" s="97">
        <f>'16 R'!$I$60</f>
        <v>0</v>
      </c>
      <c r="Y15" s="97">
        <f>'17 R'!$I$60</f>
        <v>0</v>
      </c>
      <c r="Z15" s="97">
        <f>'18 R'!$I$60</f>
        <v>0</v>
      </c>
      <c r="AA15" s="97">
        <f>'19 R'!$I$60</f>
        <v>0</v>
      </c>
      <c r="AB15" s="97">
        <f>'20 R'!$I$60</f>
        <v>0</v>
      </c>
      <c r="AC15" s="97">
        <f>'21 R'!$I$60</f>
        <v>0</v>
      </c>
      <c r="AD15" s="97">
        <f>'22 R'!$I$60</f>
        <v>0</v>
      </c>
      <c r="AE15" s="97">
        <f>'23 R'!$I$60</f>
        <v>0</v>
      </c>
      <c r="AF15" s="97">
        <f>'24 R'!$I$60</f>
        <v>0</v>
      </c>
      <c r="AG15" s="97">
        <f>'25 R'!$I$60</f>
        <v>0</v>
      </c>
      <c r="AH15" s="97">
        <f>'26 R'!$I$60</f>
        <v>0</v>
      </c>
      <c r="AI15" s="97">
        <f>'27 R'!$I$60</f>
        <v>0</v>
      </c>
      <c r="AJ15" s="97">
        <f>'28 R'!$I$60</f>
        <v>0</v>
      </c>
      <c r="AK15" s="97">
        <f>'29 R'!$I$60</f>
        <v>0</v>
      </c>
      <c r="AL15" s="97">
        <f>'30 R'!$I$60</f>
        <v>0</v>
      </c>
      <c r="AM15" s="97">
        <f>'31 R'!$I$60</f>
        <v>0</v>
      </c>
      <c r="AN15" s="97">
        <f>'32 R'!$I$60</f>
        <v>0</v>
      </c>
      <c r="AO15" s="97">
        <f>'33 R'!$I$60</f>
        <v>0</v>
      </c>
      <c r="AP15" s="97">
        <f>'34 R'!$I$60</f>
        <v>0</v>
      </c>
      <c r="AQ15" s="97">
        <f>'35 R'!$I$60</f>
        <v>0</v>
      </c>
      <c r="AR15" s="97">
        <f>'Other Funds R'!$I$71</f>
        <v>0</v>
      </c>
    </row>
    <row r="16" spans="1:44" x14ac:dyDescent="0.2">
      <c r="B16" t="s">
        <v>316</v>
      </c>
      <c r="E16" s="97">
        <f t="shared" si="5"/>
        <v>0</v>
      </c>
      <c r="F16" s="97">
        <f>'GR R'!I95</f>
        <v>0</v>
      </c>
      <c r="G16" s="97">
        <f>'SRB R'!I94</f>
        <v>0</v>
      </c>
      <c r="H16" s="97">
        <f>'ASSMT R'!I42</f>
        <v>0</v>
      </c>
      <c r="I16" s="97">
        <f>'1 R'!$I$94</f>
        <v>0</v>
      </c>
      <c r="J16" s="97">
        <f>'2 R'!$I$94</f>
        <v>0</v>
      </c>
      <c r="K16" s="97">
        <f>'3 R'!$I$94</f>
        <v>0</v>
      </c>
      <c r="L16" s="97">
        <f>'4 R'!$I$94</f>
        <v>0</v>
      </c>
      <c r="M16" s="97">
        <f>'5 R'!$I$94</f>
        <v>0</v>
      </c>
      <c r="N16" s="97">
        <f>'6 R'!$I$94</f>
        <v>0</v>
      </c>
      <c r="O16" s="97">
        <f>'7 R'!$I$94</f>
        <v>0</v>
      </c>
      <c r="P16" s="97">
        <f>'8 R'!$I$94</f>
        <v>0</v>
      </c>
      <c r="Q16" s="97">
        <f>'9 R'!$I$94</f>
        <v>0</v>
      </c>
      <c r="R16" s="97">
        <f>'10 R'!$I$94</f>
        <v>0</v>
      </c>
      <c r="S16" s="97">
        <f>'11 R'!$I$94</f>
        <v>0</v>
      </c>
      <c r="T16" s="97">
        <f>'12 R'!$I$94</f>
        <v>0</v>
      </c>
      <c r="U16" s="97">
        <f>'13 R'!$I$94</f>
        <v>0</v>
      </c>
      <c r="V16" s="97">
        <f>'14 R'!$I$94</f>
        <v>0</v>
      </c>
      <c r="W16" s="97">
        <f>'15 R'!$I$94</f>
        <v>0</v>
      </c>
      <c r="X16" s="97">
        <f>'16 R'!$I$94</f>
        <v>0</v>
      </c>
      <c r="Y16" s="97">
        <f>'17 R'!$I$94</f>
        <v>0</v>
      </c>
      <c r="Z16" s="97">
        <f>'18 R'!$I$94</f>
        <v>0</v>
      </c>
      <c r="AA16" s="97">
        <f>'19 R'!$I$94</f>
        <v>0</v>
      </c>
      <c r="AB16" s="97">
        <f>'20 R'!$I$94</f>
        <v>0</v>
      </c>
      <c r="AC16" s="97">
        <f>'21 R'!$I$94</f>
        <v>0</v>
      </c>
      <c r="AD16" s="97">
        <f>'22 R'!$I$94</f>
        <v>0</v>
      </c>
      <c r="AE16" s="97">
        <f>'23 R'!$I$94</f>
        <v>0</v>
      </c>
      <c r="AF16" s="97">
        <f>'24 R'!$I$94</f>
        <v>0</v>
      </c>
      <c r="AG16" s="97">
        <f>'25 R'!$I$94</f>
        <v>0</v>
      </c>
      <c r="AH16" s="97">
        <f>'26 R'!$I$94</f>
        <v>0</v>
      </c>
      <c r="AI16" s="97">
        <f>'27 R'!$I$94</f>
        <v>0</v>
      </c>
      <c r="AJ16" s="97">
        <f>'28 R'!$I$94</f>
        <v>0</v>
      </c>
      <c r="AK16" s="97">
        <f>'29 R'!$I$94</f>
        <v>0</v>
      </c>
      <c r="AL16" s="97">
        <f>'30 R'!$I$94</f>
        <v>0</v>
      </c>
      <c r="AM16" s="97">
        <f>'31 R'!$I$94</f>
        <v>0</v>
      </c>
      <c r="AN16" s="97">
        <f>'32 R'!$I$94</f>
        <v>0</v>
      </c>
      <c r="AO16" s="97">
        <f>'33 R'!$I$94</f>
        <v>0</v>
      </c>
      <c r="AP16" s="97">
        <f>'34 R'!$I$94</f>
        <v>0</v>
      </c>
      <c r="AQ16" s="97">
        <f>'35 R'!$I$94</f>
        <v>0</v>
      </c>
      <c r="AR16" s="97">
        <f>'Other Funds R'!$I$105</f>
        <v>0</v>
      </c>
    </row>
    <row r="17" spans="1:44" x14ac:dyDescent="0.2">
      <c r="B17" t="s">
        <v>317</v>
      </c>
      <c r="E17" s="97">
        <f t="shared" si="5"/>
        <v>0</v>
      </c>
      <c r="F17" s="29">
        <f>'GR R'!I104</f>
        <v>0</v>
      </c>
      <c r="G17" s="29">
        <f>'SRB R'!I103</f>
        <v>0</v>
      </c>
      <c r="H17" s="29">
        <f>'ASSMT R'!I49</f>
        <v>0</v>
      </c>
      <c r="I17" s="29">
        <f>'1 R'!$I$103</f>
        <v>0</v>
      </c>
      <c r="J17" s="29">
        <f>'2 R'!$I$103</f>
        <v>0</v>
      </c>
      <c r="K17" s="29">
        <f>'3 R'!$I$103</f>
        <v>0</v>
      </c>
      <c r="L17" s="29">
        <f>'4 R'!$I$103</f>
        <v>0</v>
      </c>
      <c r="M17" s="29">
        <f>'5 R'!$I$103</f>
        <v>0</v>
      </c>
      <c r="N17" s="29">
        <f>'6 R'!$I$103</f>
        <v>0</v>
      </c>
      <c r="O17" s="29">
        <f>'7 R'!$I$103</f>
        <v>0</v>
      </c>
      <c r="P17" s="29">
        <f>'8 R'!$I$103</f>
        <v>0</v>
      </c>
      <c r="Q17" s="29">
        <f>'9 R'!$I$103</f>
        <v>0</v>
      </c>
      <c r="R17" s="29">
        <f>'10 R'!$I$103</f>
        <v>0</v>
      </c>
      <c r="S17" s="29">
        <f>'11 R'!$I$103</f>
        <v>0</v>
      </c>
      <c r="T17" s="29">
        <f>'12 R'!$I$103</f>
        <v>0</v>
      </c>
      <c r="U17" s="29">
        <f>'13 R'!$I$103</f>
        <v>0</v>
      </c>
      <c r="V17" s="29">
        <f>'14 R'!$I$103</f>
        <v>0</v>
      </c>
      <c r="W17" s="29">
        <f>'15 R'!$I$103</f>
        <v>0</v>
      </c>
      <c r="X17" s="29">
        <f>'16 R'!$I$103</f>
        <v>0</v>
      </c>
      <c r="Y17" s="29">
        <f>'17 R'!$I$103</f>
        <v>0</v>
      </c>
      <c r="Z17" s="29">
        <f>'18 R'!$I$103</f>
        <v>0</v>
      </c>
      <c r="AA17" s="29">
        <f>'19 R'!$I$103</f>
        <v>0</v>
      </c>
      <c r="AB17" s="29">
        <f>'20 R'!$I$103</f>
        <v>0</v>
      </c>
      <c r="AC17" s="29">
        <f>'21 R'!$I$103</f>
        <v>0</v>
      </c>
      <c r="AD17" s="29">
        <f>'22 R'!$I$103</f>
        <v>0</v>
      </c>
      <c r="AE17" s="29">
        <f>'23 R'!$I$103</f>
        <v>0</v>
      </c>
      <c r="AF17" s="29">
        <f>'24 R'!$I$103</f>
        <v>0</v>
      </c>
      <c r="AG17" s="29">
        <f>'25 R'!$I$103</f>
        <v>0</v>
      </c>
      <c r="AH17" s="29">
        <f>'26 R'!$I$103</f>
        <v>0</v>
      </c>
      <c r="AI17" s="29">
        <f>'27 R'!$I$103</f>
        <v>0</v>
      </c>
      <c r="AJ17" s="29">
        <f>'28 R'!$I$103</f>
        <v>0</v>
      </c>
      <c r="AK17" s="29">
        <f>'29 R'!$I$103</f>
        <v>0</v>
      </c>
      <c r="AL17" s="29">
        <f>'30 R'!$I$103</f>
        <v>0</v>
      </c>
      <c r="AM17" s="29">
        <f>'31 R'!$I$103</f>
        <v>0</v>
      </c>
      <c r="AN17" s="29">
        <f>'32 R'!$I$103</f>
        <v>0</v>
      </c>
      <c r="AO17" s="29">
        <f>'33 R'!$I$103</f>
        <v>0</v>
      </c>
      <c r="AP17" s="29">
        <f>'34 R'!$I$103</f>
        <v>0</v>
      </c>
      <c r="AQ17" s="29">
        <f>'35 R'!$I$103</f>
        <v>0</v>
      </c>
      <c r="AR17" s="29">
        <f>'Other Funds R'!$I$114</f>
        <v>0</v>
      </c>
    </row>
    <row r="18" spans="1:44" x14ac:dyDescent="0.2">
      <c r="C18" t="s">
        <v>318</v>
      </c>
      <c r="E18" s="97">
        <f>IF((ROUND(SUM(E11:E17),2))=ROUND(SUM(F18:AR18),2),SUM(E11:E17),"Error")</f>
        <v>0</v>
      </c>
      <c r="F18" s="140">
        <f>IF(SUM(F11:F17)='GR R'!I106,SUM('All Funds Summary'!F11:F17),"Error")</f>
        <v>0</v>
      </c>
      <c r="G18" s="140">
        <f>IF(SUM(G11:G17)='SRB R'!I105,SUM('All Funds Summary'!G11:G17),"Error")</f>
        <v>0</v>
      </c>
      <c r="H18" s="140">
        <f>IF(SUM(H11:H17)='ASSMT R'!I51,SUM('All Funds Summary'!H11:H17),"Error")</f>
        <v>0</v>
      </c>
      <c r="I18" s="140">
        <f>IF(SUM(I11:I17)='1 R'!$I$105,SUM(I11:I17),"Error")</f>
        <v>0</v>
      </c>
      <c r="J18" s="140">
        <f>IF(SUM(J11:J17)='2 R'!$I$105,SUM(J11:J17),"Error")</f>
        <v>0</v>
      </c>
      <c r="K18" s="140">
        <f>IF(SUM(K11:K17)='3 R'!$I$105,SUM(K11:K17),"Error")</f>
        <v>0</v>
      </c>
      <c r="L18" s="140">
        <f>IF(SUM(L11:L17)='4 R'!$I$105,SUM(L11:L17),"Error")</f>
        <v>0</v>
      </c>
      <c r="M18" s="140">
        <f>IF(SUM(M11:M17)='5 R'!$I$105,SUM(M11:M17),"Error")</f>
        <v>0</v>
      </c>
      <c r="N18" s="140">
        <f>IF(SUM(N11:N17)='6 R'!$I$105,SUM(N11:N17),"Error")</f>
        <v>0</v>
      </c>
      <c r="O18" s="140">
        <f>IF(SUM(O11:O17)='7 R'!$I$105,SUM(O11:O17),"Error")</f>
        <v>0</v>
      </c>
      <c r="P18" s="140">
        <f>IF(SUM(P11:P17)='8 R'!$I$105,SUM(P11:P17),"Error")</f>
        <v>0</v>
      </c>
      <c r="Q18" s="140">
        <f>IF(SUM(Q11:Q17)='9 R'!$I$105,SUM(Q11:Q17),"Error")</f>
        <v>0</v>
      </c>
      <c r="R18" s="140">
        <f>IF(SUM(R11:R17)='10 R'!$I$105,SUM(R11:R17),"Error")</f>
        <v>0</v>
      </c>
      <c r="S18" s="140">
        <f>IF(SUM(S11:S17)='11 R'!$I$105,SUM(S11:S17),"Error")</f>
        <v>0</v>
      </c>
      <c r="T18" s="140">
        <f>IF(SUM(T11:T17)='12 R'!$I$105,SUM(T11:T17),"Error")</f>
        <v>0</v>
      </c>
      <c r="U18" s="140">
        <f>IF(SUM(U11:U17)='13 R'!$I$105,SUM(U11:U17),"Error")</f>
        <v>0</v>
      </c>
      <c r="V18" s="140">
        <f>IF(SUM(V11:V17)='14 R'!$I$105,SUM(V11:V17),"Error")</f>
        <v>0</v>
      </c>
      <c r="W18" s="140">
        <f>IF(SUM(W11:W17)='15 R'!$I$105,SUM(W11:W17),"Error")</f>
        <v>0</v>
      </c>
      <c r="X18" s="140">
        <f>IF(SUM(X11:X17)='16 R'!$I$105,SUM(X11:X17),"Error")</f>
        <v>0</v>
      </c>
      <c r="Y18" s="140">
        <f>IF(SUM(Y11:Y17)='17 R'!$I$105,SUM(Y11:Y17),"Error")</f>
        <v>0</v>
      </c>
      <c r="Z18" s="140">
        <f>IF(SUM(Z11:Z17)='18 R'!$I$105,SUM(Z11:Z17),"Error")</f>
        <v>0</v>
      </c>
      <c r="AA18" s="140">
        <f>IF(SUM(AA11:AA17)='19 R'!$I$105,SUM(AA11:AA17),"Error")</f>
        <v>0</v>
      </c>
      <c r="AB18" s="140">
        <f>IF(SUM(AB11:AB17)='20 R'!$I$105,SUM(AB11:AB17),"Error")</f>
        <v>0</v>
      </c>
      <c r="AC18" s="140">
        <f>IF(SUM(AC11:AC17)='21 R'!$I$105,SUM(AC11:AC17),"Error")</f>
        <v>0</v>
      </c>
      <c r="AD18" s="140">
        <f>IF(SUM(AD11:AD17)='22 R'!$I$105,SUM(AD11:AD17),"Error")</f>
        <v>0</v>
      </c>
      <c r="AE18" s="140">
        <f>IF(SUM(AE11:AE17)='23 R'!$I$105,SUM(AE11:AE17),"Error")</f>
        <v>0</v>
      </c>
      <c r="AF18" s="140">
        <f>IF(SUM(AF11:AF17)='24 R'!$I$105,SUM(AF11:AF17),"Error")</f>
        <v>0</v>
      </c>
      <c r="AG18" s="140">
        <f>IF(SUM(AG11:AG17)='25 R'!$I$105,SUM(AG11:AG17),"Error")</f>
        <v>0</v>
      </c>
      <c r="AH18" s="140">
        <f>IF(SUM(AH11:AH17)='26 R'!$I$105,SUM(AH11:AH17),"Error")</f>
        <v>0</v>
      </c>
      <c r="AI18" s="140">
        <f>IF(SUM(AI11:AI17)='27 R'!$I$105,SUM(AI11:AI17),"Error")</f>
        <v>0</v>
      </c>
      <c r="AJ18" s="140">
        <f>IF(SUM(AJ11:AJ17)='28 R'!$I$105,SUM(AJ11:AJ17),"Error")</f>
        <v>0</v>
      </c>
      <c r="AK18" s="140">
        <f>IF(SUM(AK11:AK17)='29 R'!$I$105,SUM(AK11:AK17),"Error")</f>
        <v>0</v>
      </c>
      <c r="AL18" s="140">
        <f>IF(SUM(AL11:AL17)='30 R'!$I$105,SUM(AL11:AL17),"Error")</f>
        <v>0</v>
      </c>
      <c r="AM18" s="140">
        <f>IF(SUM(AM11:AM17)='31 R'!$I$105,SUM(AM11:AM17),"Error")</f>
        <v>0</v>
      </c>
      <c r="AN18" s="140">
        <f>IF(SUM(AN11:AN17)='32 R'!$I$105,SUM(AN11:AN17),"Error")</f>
        <v>0</v>
      </c>
      <c r="AO18" s="140">
        <f>IF(SUM(AO11:AO17)='33 R'!$I$105,SUM(AO11:AO17),"Error")</f>
        <v>0</v>
      </c>
      <c r="AP18" s="140">
        <f>IF(SUM(AP11:AP17)='34 R'!$I$105,SUM(AP11:AP17),"Error")</f>
        <v>0</v>
      </c>
      <c r="AQ18" s="140">
        <f>IF(SUM(AQ11:AQ17)='35 R'!$I$105,SUM(AQ11:AQ17),"Error")</f>
        <v>0</v>
      </c>
      <c r="AR18" s="140">
        <f>IF(SUM(AR11:AR17)='Other Funds R'!$I$116,SUM(AR11:AR17),"Error")</f>
        <v>0</v>
      </c>
    </row>
    <row r="19" spans="1:44" x14ac:dyDescent="0.2">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row>
    <row r="20" spans="1:44" x14ac:dyDescent="0.2">
      <c r="C20" t="s">
        <v>319</v>
      </c>
      <c r="E20" s="97">
        <f t="shared" ref="E20:AR20" si="6">ROUND(+E18+E8,2)</f>
        <v>0</v>
      </c>
      <c r="F20" s="97">
        <f t="shared" si="6"/>
        <v>0</v>
      </c>
      <c r="G20" s="97">
        <f t="shared" si="6"/>
        <v>0</v>
      </c>
      <c r="H20" s="97">
        <f t="shared" si="6"/>
        <v>0</v>
      </c>
      <c r="I20" s="97">
        <f t="shared" si="6"/>
        <v>0</v>
      </c>
      <c r="J20" s="97">
        <f t="shared" si="6"/>
        <v>0</v>
      </c>
      <c r="K20" s="97">
        <f t="shared" si="6"/>
        <v>0</v>
      </c>
      <c r="L20" s="97">
        <f t="shared" si="6"/>
        <v>0</v>
      </c>
      <c r="M20" s="97">
        <f t="shared" si="6"/>
        <v>0</v>
      </c>
      <c r="N20" s="97">
        <f t="shared" si="6"/>
        <v>0</v>
      </c>
      <c r="O20" s="97">
        <f t="shared" si="6"/>
        <v>0</v>
      </c>
      <c r="P20" s="97">
        <f t="shared" si="6"/>
        <v>0</v>
      </c>
      <c r="Q20" s="97">
        <f t="shared" si="6"/>
        <v>0</v>
      </c>
      <c r="R20" s="97">
        <f t="shared" si="6"/>
        <v>0</v>
      </c>
      <c r="S20" s="97">
        <f t="shared" si="6"/>
        <v>0</v>
      </c>
      <c r="T20" s="97">
        <f t="shared" si="6"/>
        <v>0</v>
      </c>
      <c r="U20" s="97">
        <f t="shared" si="6"/>
        <v>0</v>
      </c>
      <c r="V20" s="97">
        <f t="shared" si="6"/>
        <v>0</v>
      </c>
      <c r="W20" s="97">
        <f t="shared" si="6"/>
        <v>0</v>
      </c>
      <c r="X20" s="97">
        <f t="shared" si="6"/>
        <v>0</v>
      </c>
      <c r="Y20" s="97">
        <f t="shared" si="6"/>
        <v>0</v>
      </c>
      <c r="Z20" s="97">
        <f t="shared" si="6"/>
        <v>0</v>
      </c>
      <c r="AA20" s="97">
        <f t="shared" si="6"/>
        <v>0</v>
      </c>
      <c r="AB20" s="97">
        <f t="shared" si="6"/>
        <v>0</v>
      </c>
      <c r="AC20" s="97">
        <f t="shared" si="6"/>
        <v>0</v>
      </c>
      <c r="AD20" s="97">
        <f t="shared" si="6"/>
        <v>0</v>
      </c>
      <c r="AE20" s="97">
        <f t="shared" si="6"/>
        <v>0</v>
      </c>
      <c r="AF20" s="97">
        <f t="shared" si="6"/>
        <v>0</v>
      </c>
      <c r="AG20" s="97">
        <f t="shared" si="6"/>
        <v>0</v>
      </c>
      <c r="AH20" s="97">
        <f t="shared" si="6"/>
        <v>0</v>
      </c>
      <c r="AI20" s="97">
        <f t="shared" si="6"/>
        <v>0</v>
      </c>
      <c r="AJ20" s="97">
        <f t="shared" si="6"/>
        <v>0</v>
      </c>
      <c r="AK20" s="97">
        <f t="shared" si="6"/>
        <v>0</v>
      </c>
      <c r="AL20" s="97">
        <f t="shared" si="6"/>
        <v>0</v>
      </c>
      <c r="AM20" s="97">
        <f t="shared" si="6"/>
        <v>0</v>
      </c>
      <c r="AN20" s="97">
        <f t="shared" si="6"/>
        <v>0</v>
      </c>
      <c r="AO20" s="97">
        <f t="shared" si="6"/>
        <v>0</v>
      </c>
      <c r="AP20" s="97">
        <f t="shared" si="6"/>
        <v>0</v>
      </c>
      <c r="AQ20" s="97">
        <f t="shared" si="6"/>
        <v>0</v>
      </c>
      <c r="AR20" s="97">
        <f t="shared" si="6"/>
        <v>0</v>
      </c>
    </row>
    <row r="21" spans="1:44" x14ac:dyDescent="0.2">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row>
    <row r="22" spans="1:44" x14ac:dyDescent="0.2">
      <c r="A22" t="str">
        <f>CONCATENATE("Expenditures, ",Information!D5)</f>
        <v>Expenditures, 2025</v>
      </c>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row>
    <row r="23" spans="1:44" x14ac:dyDescent="0.2">
      <c r="B23" t="s">
        <v>320</v>
      </c>
      <c r="E23" s="97">
        <f t="shared" ref="E23:E45" si="7">ROUND(SUM(F23:AR23),2)</f>
        <v>0</v>
      </c>
      <c r="F23" s="97">
        <f>'GR E'!I33</f>
        <v>0</v>
      </c>
      <c r="G23" s="97"/>
      <c r="H23" s="97"/>
      <c r="I23" s="97">
        <f>'1 E'!$I13</f>
        <v>0</v>
      </c>
      <c r="J23" s="97">
        <f>'2 E'!$I13</f>
        <v>0</v>
      </c>
      <c r="K23" s="97">
        <f>'3 E'!$I13</f>
        <v>0</v>
      </c>
      <c r="L23" s="97">
        <f>'4 E'!$I13</f>
        <v>0</v>
      </c>
      <c r="M23" s="97">
        <f>'5 E'!$I13</f>
        <v>0</v>
      </c>
      <c r="N23" s="97">
        <f>'6 E'!$I13</f>
        <v>0</v>
      </c>
      <c r="O23" s="97">
        <f>'7 E'!$I13</f>
        <v>0</v>
      </c>
      <c r="P23" s="97">
        <f>'8 E'!$I13</f>
        <v>0</v>
      </c>
      <c r="Q23" s="97">
        <f>'9 E'!$I13</f>
        <v>0</v>
      </c>
      <c r="R23" s="97">
        <f>'10 E'!$I13</f>
        <v>0</v>
      </c>
      <c r="S23" s="97">
        <f>'11 E'!$I13</f>
        <v>0</v>
      </c>
      <c r="T23" s="97">
        <f>'12 E'!$I13</f>
        <v>0</v>
      </c>
      <c r="U23" s="97">
        <f>'13 E'!$I13</f>
        <v>0</v>
      </c>
      <c r="V23" s="97">
        <f>'14 E'!$I13</f>
        <v>0</v>
      </c>
      <c r="W23" s="97">
        <f>'15 E'!$I13</f>
        <v>0</v>
      </c>
      <c r="X23" s="97">
        <f>'16 E'!$I13</f>
        <v>0</v>
      </c>
      <c r="Y23" s="97">
        <f>'17 E'!$I13</f>
        <v>0</v>
      </c>
      <c r="Z23" s="97">
        <f>'18 E'!$I13</f>
        <v>0</v>
      </c>
      <c r="AA23" s="97">
        <f>'19 E'!$I13</f>
        <v>0</v>
      </c>
      <c r="AB23" s="97">
        <f>'20 E'!$I13</f>
        <v>0</v>
      </c>
      <c r="AC23" s="97">
        <f>'21 E'!$I13</f>
        <v>0</v>
      </c>
      <c r="AD23" s="97">
        <f>'22 E'!$I13</f>
        <v>0</v>
      </c>
      <c r="AE23" s="97">
        <f>'23 E'!$I13</f>
        <v>0</v>
      </c>
      <c r="AF23" s="97">
        <f>'24 E'!$I13</f>
        <v>0</v>
      </c>
      <c r="AG23" s="97">
        <f>'25 E'!$I13</f>
        <v>0</v>
      </c>
      <c r="AH23" s="97">
        <f>'26 E'!$I13</f>
        <v>0</v>
      </c>
      <c r="AI23" s="97">
        <f>'27 E'!$I13</f>
        <v>0</v>
      </c>
      <c r="AJ23" s="97">
        <f>'28 E'!$I13</f>
        <v>0</v>
      </c>
      <c r="AK23" s="97">
        <f>'29 E'!$I13</f>
        <v>0</v>
      </c>
      <c r="AL23" s="97">
        <f>'30 E'!$I13</f>
        <v>0</v>
      </c>
      <c r="AM23" s="97">
        <f>'31 E'!$I13</f>
        <v>0</v>
      </c>
      <c r="AN23" s="97">
        <f>'32 E'!$I13</f>
        <v>0</v>
      </c>
      <c r="AO23" s="97">
        <f>'33 E'!$I13</f>
        <v>0</v>
      </c>
      <c r="AP23" s="97">
        <f>'34 E'!$I13</f>
        <v>0</v>
      </c>
      <c r="AQ23" s="97">
        <f>'35 E'!$I13</f>
        <v>0</v>
      </c>
      <c r="AR23" s="97">
        <f>'Other Funds E'!$I13</f>
        <v>0</v>
      </c>
    </row>
    <row r="24" spans="1:44" x14ac:dyDescent="0.2">
      <c r="B24" t="s">
        <v>321</v>
      </c>
      <c r="E24" s="97">
        <f t="shared" si="7"/>
        <v>0</v>
      </c>
      <c r="F24" s="97">
        <f>'GR E'!I55</f>
        <v>0</v>
      </c>
      <c r="G24" s="97"/>
      <c r="H24" s="97"/>
      <c r="I24" s="97">
        <f>'1 E'!$I14</f>
        <v>0</v>
      </c>
      <c r="J24" s="97">
        <f>'2 E'!$I14</f>
        <v>0</v>
      </c>
      <c r="K24" s="97">
        <f>'3 E'!$I14</f>
        <v>0</v>
      </c>
      <c r="L24" s="97">
        <f>'4 E'!$I14</f>
        <v>0</v>
      </c>
      <c r="M24" s="97">
        <f>'5 E'!$I14</f>
        <v>0</v>
      </c>
      <c r="N24" s="97">
        <f>'6 E'!$I14</f>
        <v>0</v>
      </c>
      <c r="O24" s="97">
        <f>'7 E'!$I14</f>
        <v>0</v>
      </c>
      <c r="P24" s="97">
        <f>'8 E'!$I14</f>
        <v>0</v>
      </c>
      <c r="Q24" s="97">
        <f>'9 E'!$I14</f>
        <v>0</v>
      </c>
      <c r="R24" s="97">
        <f>'10 E'!$I14</f>
        <v>0</v>
      </c>
      <c r="S24" s="97">
        <f>'11 E'!$I14</f>
        <v>0</v>
      </c>
      <c r="T24" s="97">
        <f>'12 E'!$I14</f>
        <v>0</v>
      </c>
      <c r="U24" s="97">
        <f>'13 E'!$I14</f>
        <v>0</v>
      </c>
      <c r="V24" s="97">
        <f>'14 E'!$I14</f>
        <v>0</v>
      </c>
      <c r="W24" s="97">
        <f>'15 E'!$I14</f>
        <v>0</v>
      </c>
      <c r="X24" s="97">
        <f>'16 E'!$I14</f>
        <v>0</v>
      </c>
      <c r="Y24" s="97">
        <f>'17 E'!$I14</f>
        <v>0</v>
      </c>
      <c r="Z24" s="97">
        <f>'18 E'!$I14</f>
        <v>0</v>
      </c>
      <c r="AA24" s="97">
        <f>'19 E'!$I14</f>
        <v>0</v>
      </c>
      <c r="AB24" s="97">
        <f>'20 E'!$I14</f>
        <v>0</v>
      </c>
      <c r="AC24" s="97">
        <f>'21 E'!$I14</f>
        <v>0</v>
      </c>
      <c r="AD24" s="97">
        <f>'22 E'!$I14</f>
        <v>0</v>
      </c>
      <c r="AE24" s="97">
        <f>'23 E'!$I14</f>
        <v>0</v>
      </c>
      <c r="AF24" s="97">
        <f>'24 E'!$I14</f>
        <v>0</v>
      </c>
      <c r="AG24" s="97">
        <f>'25 E'!$I14</f>
        <v>0</v>
      </c>
      <c r="AH24" s="97">
        <f>'26 E'!$I14</f>
        <v>0</v>
      </c>
      <c r="AI24" s="97">
        <f>'27 E'!$I14</f>
        <v>0</v>
      </c>
      <c r="AJ24" s="97">
        <f>'28 E'!$I14</f>
        <v>0</v>
      </c>
      <c r="AK24" s="97">
        <f>'29 E'!$I14</f>
        <v>0</v>
      </c>
      <c r="AL24" s="97">
        <f>'30 E'!$I14</f>
        <v>0</v>
      </c>
      <c r="AM24" s="97">
        <f>'31 E'!$I14</f>
        <v>0</v>
      </c>
      <c r="AN24" s="97">
        <f>'32 E'!$I14</f>
        <v>0</v>
      </c>
      <c r="AO24" s="97">
        <f>'33 E'!$I14</f>
        <v>0</v>
      </c>
      <c r="AP24" s="97">
        <f>'34 E'!$I14</f>
        <v>0</v>
      </c>
      <c r="AQ24" s="97">
        <f>'35 E'!$I14</f>
        <v>0</v>
      </c>
      <c r="AR24" s="97">
        <f>'Other Funds E'!$I14</f>
        <v>0</v>
      </c>
    </row>
    <row r="25" spans="1:44" x14ac:dyDescent="0.2">
      <c r="B25" t="s">
        <v>322</v>
      </c>
      <c r="E25" s="97">
        <f t="shared" si="7"/>
        <v>0</v>
      </c>
      <c r="F25" s="97">
        <f>'GR E'!I80</f>
        <v>0</v>
      </c>
      <c r="G25" s="97"/>
      <c r="H25" s="97"/>
      <c r="I25" s="97">
        <f>'1 E'!$I15</f>
        <v>0</v>
      </c>
      <c r="J25" s="97">
        <f>'2 E'!$I15</f>
        <v>0</v>
      </c>
      <c r="K25" s="97">
        <f>'3 E'!$I15</f>
        <v>0</v>
      </c>
      <c r="L25" s="97">
        <f>'4 E'!$I15</f>
        <v>0</v>
      </c>
      <c r="M25" s="97">
        <f>'5 E'!$I15</f>
        <v>0</v>
      </c>
      <c r="N25" s="97">
        <f>'6 E'!$I15</f>
        <v>0</v>
      </c>
      <c r="O25" s="97">
        <f>'7 E'!$I15</f>
        <v>0</v>
      </c>
      <c r="P25" s="97">
        <f>'8 E'!$I15</f>
        <v>0</v>
      </c>
      <c r="Q25" s="97">
        <f>'9 E'!$I15</f>
        <v>0</v>
      </c>
      <c r="R25" s="97">
        <f>'10 E'!$I15</f>
        <v>0</v>
      </c>
      <c r="S25" s="97">
        <f>'11 E'!$I15</f>
        <v>0</v>
      </c>
      <c r="T25" s="97">
        <f>'12 E'!$I15</f>
        <v>0</v>
      </c>
      <c r="U25" s="97">
        <f>'13 E'!$I15</f>
        <v>0</v>
      </c>
      <c r="V25" s="97">
        <f>'14 E'!$I15</f>
        <v>0</v>
      </c>
      <c r="W25" s="97">
        <f>'15 E'!$I15</f>
        <v>0</v>
      </c>
      <c r="X25" s="97">
        <f>'16 E'!$I15</f>
        <v>0</v>
      </c>
      <c r="Y25" s="97">
        <f>'17 E'!$I15</f>
        <v>0</v>
      </c>
      <c r="Z25" s="97">
        <f>'18 E'!$I15</f>
        <v>0</v>
      </c>
      <c r="AA25" s="97">
        <f>'19 E'!$I15</f>
        <v>0</v>
      </c>
      <c r="AB25" s="97">
        <f>'20 E'!$I15</f>
        <v>0</v>
      </c>
      <c r="AC25" s="97">
        <f>'21 E'!$I15</f>
        <v>0</v>
      </c>
      <c r="AD25" s="97">
        <f>'22 E'!$I15</f>
        <v>0</v>
      </c>
      <c r="AE25" s="97">
        <f>'23 E'!$I15</f>
        <v>0</v>
      </c>
      <c r="AF25" s="97">
        <f>'24 E'!$I15</f>
        <v>0</v>
      </c>
      <c r="AG25" s="97">
        <f>'25 E'!$I15</f>
        <v>0</v>
      </c>
      <c r="AH25" s="97">
        <f>'26 E'!$I15</f>
        <v>0</v>
      </c>
      <c r="AI25" s="97">
        <f>'27 E'!$I15</f>
        <v>0</v>
      </c>
      <c r="AJ25" s="97">
        <f>'28 E'!$I15</f>
        <v>0</v>
      </c>
      <c r="AK25" s="97">
        <f>'29 E'!$I15</f>
        <v>0</v>
      </c>
      <c r="AL25" s="97">
        <f>'30 E'!$I15</f>
        <v>0</v>
      </c>
      <c r="AM25" s="97">
        <f>'31 E'!$I15</f>
        <v>0</v>
      </c>
      <c r="AN25" s="97">
        <f>'32 E'!$I15</f>
        <v>0</v>
      </c>
      <c r="AO25" s="97">
        <f>'33 E'!$I15</f>
        <v>0</v>
      </c>
      <c r="AP25" s="97">
        <f>'34 E'!$I15</f>
        <v>0</v>
      </c>
      <c r="AQ25" s="97">
        <f>'35 E'!$I15</f>
        <v>0</v>
      </c>
      <c r="AR25" s="97">
        <f>'Other Funds E'!$I15</f>
        <v>0</v>
      </c>
    </row>
    <row r="26" spans="1:44" x14ac:dyDescent="0.2">
      <c r="B26" t="s">
        <v>323</v>
      </c>
      <c r="E26" s="97">
        <f t="shared" si="7"/>
        <v>0</v>
      </c>
      <c r="F26" s="97">
        <f>'GR E'!I103</f>
        <v>0</v>
      </c>
      <c r="G26" s="97"/>
      <c r="H26" s="97"/>
      <c r="I26" s="97">
        <f>'1 E'!$I16</f>
        <v>0</v>
      </c>
      <c r="J26" s="97">
        <f>'2 E'!$I16</f>
        <v>0</v>
      </c>
      <c r="K26" s="97">
        <f>'3 E'!$I16</f>
        <v>0</v>
      </c>
      <c r="L26" s="97">
        <f>'4 E'!$I16</f>
        <v>0</v>
      </c>
      <c r="M26" s="97">
        <f>'5 E'!$I16</f>
        <v>0</v>
      </c>
      <c r="N26" s="97">
        <f>'6 E'!$I16</f>
        <v>0</v>
      </c>
      <c r="O26" s="97">
        <f>'7 E'!$I16</f>
        <v>0</v>
      </c>
      <c r="P26" s="97">
        <f>'8 E'!$I16</f>
        <v>0</v>
      </c>
      <c r="Q26" s="97">
        <f>'9 E'!$I16</f>
        <v>0</v>
      </c>
      <c r="R26" s="97">
        <f>'10 E'!$I16</f>
        <v>0</v>
      </c>
      <c r="S26" s="97">
        <f>'11 E'!$I16</f>
        <v>0</v>
      </c>
      <c r="T26" s="97">
        <f>'12 E'!$I16</f>
        <v>0</v>
      </c>
      <c r="U26" s="97">
        <f>'13 E'!$I16</f>
        <v>0</v>
      </c>
      <c r="V26" s="97">
        <f>'14 E'!$I16</f>
        <v>0</v>
      </c>
      <c r="W26" s="97">
        <f>'15 E'!$I16</f>
        <v>0</v>
      </c>
      <c r="X26" s="97">
        <f>'16 E'!$I16</f>
        <v>0</v>
      </c>
      <c r="Y26" s="97">
        <f>'17 E'!$I16</f>
        <v>0</v>
      </c>
      <c r="Z26" s="97">
        <f>'18 E'!$I16</f>
        <v>0</v>
      </c>
      <c r="AA26" s="97">
        <f>'19 E'!$I16</f>
        <v>0</v>
      </c>
      <c r="AB26" s="97">
        <f>'20 E'!$I16</f>
        <v>0</v>
      </c>
      <c r="AC26" s="97">
        <f>'21 E'!$I16</f>
        <v>0</v>
      </c>
      <c r="AD26" s="97">
        <f>'22 E'!$I16</f>
        <v>0</v>
      </c>
      <c r="AE26" s="97">
        <f>'23 E'!$I16</f>
        <v>0</v>
      </c>
      <c r="AF26" s="97">
        <f>'24 E'!$I16</f>
        <v>0</v>
      </c>
      <c r="AG26" s="97">
        <f>'25 E'!$I16</f>
        <v>0</v>
      </c>
      <c r="AH26" s="97">
        <f>'26 E'!$I16</f>
        <v>0</v>
      </c>
      <c r="AI26" s="97">
        <f>'27 E'!$I16</f>
        <v>0</v>
      </c>
      <c r="AJ26" s="97">
        <f>'28 E'!$I16</f>
        <v>0</v>
      </c>
      <c r="AK26" s="97">
        <f>'29 E'!$I16</f>
        <v>0</v>
      </c>
      <c r="AL26" s="97">
        <f>'30 E'!$I16</f>
        <v>0</v>
      </c>
      <c r="AM26" s="97">
        <f>'31 E'!$I16</f>
        <v>0</v>
      </c>
      <c r="AN26" s="97">
        <f>'32 E'!$I16</f>
        <v>0</v>
      </c>
      <c r="AO26" s="97">
        <f>'33 E'!$I16</f>
        <v>0</v>
      </c>
      <c r="AP26" s="97">
        <f>'34 E'!$I16</f>
        <v>0</v>
      </c>
      <c r="AQ26" s="97">
        <f>'35 E'!$I16</f>
        <v>0</v>
      </c>
      <c r="AR26" s="97">
        <f>'Other Funds E'!$I16</f>
        <v>0</v>
      </c>
    </row>
    <row r="27" spans="1:44" x14ac:dyDescent="0.2">
      <c r="B27" t="s">
        <v>324</v>
      </c>
      <c r="E27" s="97">
        <f t="shared" si="7"/>
        <v>0</v>
      </c>
      <c r="F27" s="97">
        <f>'GR E'!I128</f>
        <v>0</v>
      </c>
      <c r="G27" s="97"/>
      <c r="H27" s="97"/>
      <c r="I27" s="97">
        <f>'1 E'!$I17</f>
        <v>0</v>
      </c>
      <c r="J27" s="97">
        <f>'2 E'!$I17</f>
        <v>0</v>
      </c>
      <c r="K27" s="97">
        <f>'3 E'!$I17</f>
        <v>0</v>
      </c>
      <c r="L27" s="97">
        <f>'4 E'!$I17</f>
        <v>0</v>
      </c>
      <c r="M27" s="97">
        <f>'5 E'!$I17</f>
        <v>0</v>
      </c>
      <c r="N27" s="97">
        <f>'6 E'!$I17</f>
        <v>0</v>
      </c>
      <c r="O27" s="97">
        <f>'7 E'!$I17</f>
        <v>0</v>
      </c>
      <c r="P27" s="97">
        <f>'8 E'!$I17</f>
        <v>0</v>
      </c>
      <c r="Q27" s="97">
        <f>'9 E'!$I17</f>
        <v>0</v>
      </c>
      <c r="R27" s="97">
        <f>'10 E'!$I17</f>
        <v>0</v>
      </c>
      <c r="S27" s="97">
        <f>'11 E'!$I17</f>
        <v>0</v>
      </c>
      <c r="T27" s="97">
        <f>'12 E'!$I17</f>
        <v>0</v>
      </c>
      <c r="U27" s="97">
        <f>'13 E'!$I17</f>
        <v>0</v>
      </c>
      <c r="V27" s="97">
        <f>'14 E'!$I17</f>
        <v>0</v>
      </c>
      <c r="W27" s="97">
        <f>'15 E'!$I17</f>
        <v>0</v>
      </c>
      <c r="X27" s="97">
        <f>'16 E'!$I17</f>
        <v>0</v>
      </c>
      <c r="Y27" s="97">
        <f>'17 E'!$I17</f>
        <v>0</v>
      </c>
      <c r="Z27" s="97">
        <f>'18 E'!$I17</f>
        <v>0</v>
      </c>
      <c r="AA27" s="97">
        <f>'19 E'!$I17</f>
        <v>0</v>
      </c>
      <c r="AB27" s="97">
        <f>'20 E'!$I17</f>
        <v>0</v>
      </c>
      <c r="AC27" s="97">
        <f>'21 E'!$I17</f>
        <v>0</v>
      </c>
      <c r="AD27" s="97">
        <f>'22 E'!$I17</f>
        <v>0</v>
      </c>
      <c r="AE27" s="97">
        <f>'23 E'!$I17</f>
        <v>0</v>
      </c>
      <c r="AF27" s="97">
        <f>'24 E'!$I17</f>
        <v>0</v>
      </c>
      <c r="AG27" s="97">
        <f>'25 E'!$I17</f>
        <v>0</v>
      </c>
      <c r="AH27" s="97">
        <f>'26 E'!$I17</f>
        <v>0</v>
      </c>
      <c r="AI27" s="97">
        <f>'27 E'!$I17</f>
        <v>0</v>
      </c>
      <c r="AJ27" s="97">
        <f>'28 E'!$I17</f>
        <v>0</v>
      </c>
      <c r="AK27" s="97">
        <f>'29 E'!$I17</f>
        <v>0</v>
      </c>
      <c r="AL27" s="97">
        <f>'30 E'!$I17</f>
        <v>0</v>
      </c>
      <c r="AM27" s="97">
        <f>'31 E'!$I17</f>
        <v>0</v>
      </c>
      <c r="AN27" s="97">
        <f>'32 E'!$I17</f>
        <v>0</v>
      </c>
      <c r="AO27" s="97">
        <f>'33 E'!$I17</f>
        <v>0</v>
      </c>
      <c r="AP27" s="97">
        <f>'34 E'!$I17</f>
        <v>0</v>
      </c>
      <c r="AQ27" s="97">
        <f>'35 E'!$I17</f>
        <v>0</v>
      </c>
      <c r="AR27" s="97">
        <f>'Other Funds E'!$I17</f>
        <v>0</v>
      </c>
    </row>
    <row r="28" spans="1:44" x14ac:dyDescent="0.2">
      <c r="B28" t="s">
        <v>325</v>
      </c>
      <c r="E28" s="97">
        <f t="shared" si="7"/>
        <v>0</v>
      </c>
      <c r="F28" s="97">
        <f>'GR E'!I151</f>
        <v>0</v>
      </c>
      <c r="G28" s="97"/>
      <c r="H28" s="97"/>
      <c r="I28" s="97">
        <f>'1 E'!$I18</f>
        <v>0</v>
      </c>
      <c r="J28" s="97">
        <f>'2 E'!$I18</f>
        <v>0</v>
      </c>
      <c r="K28" s="97">
        <f>'3 E'!$I18</f>
        <v>0</v>
      </c>
      <c r="L28" s="97">
        <f>'4 E'!$I18</f>
        <v>0</v>
      </c>
      <c r="M28" s="97">
        <f>'5 E'!$I18</f>
        <v>0</v>
      </c>
      <c r="N28" s="97">
        <f>'6 E'!$I18</f>
        <v>0</v>
      </c>
      <c r="O28" s="97">
        <f>'7 E'!$I18</f>
        <v>0</v>
      </c>
      <c r="P28" s="97">
        <f>'8 E'!$I18</f>
        <v>0</v>
      </c>
      <c r="Q28" s="97">
        <f>'9 E'!$I18</f>
        <v>0</v>
      </c>
      <c r="R28" s="97">
        <f>'10 E'!$I18</f>
        <v>0</v>
      </c>
      <c r="S28" s="97">
        <f>'11 E'!$I18</f>
        <v>0</v>
      </c>
      <c r="T28" s="97">
        <f>'12 E'!$I18</f>
        <v>0</v>
      </c>
      <c r="U28" s="97">
        <f>'13 E'!$I18</f>
        <v>0</v>
      </c>
      <c r="V28" s="97">
        <f>'14 E'!$I18</f>
        <v>0</v>
      </c>
      <c r="W28" s="97">
        <f>'15 E'!$I18</f>
        <v>0</v>
      </c>
      <c r="X28" s="97">
        <f>'16 E'!$I18</f>
        <v>0</v>
      </c>
      <c r="Y28" s="97">
        <f>'17 E'!$I18</f>
        <v>0</v>
      </c>
      <c r="Z28" s="97">
        <f>'18 E'!$I18</f>
        <v>0</v>
      </c>
      <c r="AA28" s="97">
        <f>'19 E'!$I18</f>
        <v>0</v>
      </c>
      <c r="AB28" s="97">
        <f>'20 E'!$I18</f>
        <v>0</v>
      </c>
      <c r="AC28" s="97">
        <f>'21 E'!$I18</f>
        <v>0</v>
      </c>
      <c r="AD28" s="97">
        <f>'22 E'!$I18</f>
        <v>0</v>
      </c>
      <c r="AE28" s="97">
        <f>'23 E'!$I18</f>
        <v>0</v>
      </c>
      <c r="AF28" s="97">
        <f>'24 E'!$I18</f>
        <v>0</v>
      </c>
      <c r="AG28" s="97">
        <f>'25 E'!$I18</f>
        <v>0</v>
      </c>
      <c r="AH28" s="97">
        <f>'26 E'!$I18</f>
        <v>0</v>
      </c>
      <c r="AI28" s="97">
        <f>'27 E'!$I18</f>
        <v>0</v>
      </c>
      <c r="AJ28" s="97">
        <f>'28 E'!$I18</f>
        <v>0</v>
      </c>
      <c r="AK28" s="97">
        <f>'29 E'!$I18</f>
        <v>0</v>
      </c>
      <c r="AL28" s="97">
        <f>'30 E'!$I18</f>
        <v>0</v>
      </c>
      <c r="AM28" s="97">
        <f>'31 E'!$I18</f>
        <v>0</v>
      </c>
      <c r="AN28" s="97">
        <f>'32 E'!$I18</f>
        <v>0</v>
      </c>
      <c r="AO28" s="97">
        <f>'33 E'!$I18</f>
        <v>0</v>
      </c>
      <c r="AP28" s="97">
        <f>'34 E'!$I18</f>
        <v>0</v>
      </c>
      <c r="AQ28" s="97">
        <f>'35 E'!$I18</f>
        <v>0</v>
      </c>
      <c r="AR28" s="97">
        <f>'Other Funds E'!$I18</f>
        <v>0</v>
      </c>
    </row>
    <row r="29" spans="1:44" x14ac:dyDescent="0.2">
      <c r="B29" t="s">
        <v>326</v>
      </c>
      <c r="E29" s="97">
        <f t="shared" si="7"/>
        <v>0</v>
      </c>
      <c r="F29" s="97">
        <f>'GR E'!I177</f>
        <v>0</v>
      </c>
      <c r="G29" s="97"/>
      <c r="H29" s="97"/>
      <c r="I29" s="97">
        <f>'1 E'!$I19</f>
        <v>0</v>
      </c>
      <c r="J29" s="97">
        <f>'2 E'!$I19</f>
        <v>0</v>
      </c>
      <c r="K29" s="97">
        <f>'3 E'!$I19</f>
        <v>0</v>
      </c>
      <c r="L29" s="97">
        <f>'4 E'!$I19</f>
        <v>0</v>
      </c>
      <c r="M29" s="97">
        <f>'5 E'!$I19</f>
        <v>0</v>
      </c>
      <c r="N29" s="97">
        <f>'6 E'!$I19</f>
        <v>0</v>
      </c>
      <c r="O29" s="97">
        <f>'7 E'!$I19</f>
        <v>0</v>
      </c>
      <c r="P29" s="97">
        <f>'8 E'!$I19</f>
        <v>0</v>
      </c>
      <c r="Q29" s="97">
        <f>'9 E'!$I19</f>
        <v>0</v>
      </c>
      <c r="R29" s="97">
        <f>'10 E'!$I19</f>
        <v>0</v>
      </c>
      <c r="S29" s="97">
        <f>'11 E'!$I19</f>
        <v>0</v>
      </c>
      <c r="T29" s="97">
        <f>'12 E'!$I19</f>
        <v>0</v>
      </c>
      <c r="U29" s="97">
        <f>'13 E'!$I19</f>
        <v>0</v>
      </c>
      <c r="V29" s="97">
        <f>'14 E'!$I19</f>
        <v>0</v>
      </c>
      <c r="W29" s="97">
        <f>'15 E'!$I19</f>
        <v>0</v>
      </c>
      <c r="X29" s="97">
        <f>'16 E'!$I19</f>
        <v>0</v>
      </c>
      <c r="Y29" s="97">
        <f>'17 E'!$I19</f>
        <v>0</v>
      </c>
      <c r="Z29" s="97">
        <f>'18 E'!$I19</f>
        <v>0</v>
      </c>
      <c r="AA29" s="97">
        <f>'19 E'!$I19</f>
        <v>0</v>
      </c>
      <c r="AB29" s="97">
        <f>'20 E'!$I19</f>
        <v>0</v>
      </c>
      <c r="AC29" s="97">
        <f>'21 E'!$I19</f>
        <v>0</v>
      </c>
      <c r="AD29" s="97">
        <f>'22 E'!$I19</f>
        <v>0</v>
      </c>
      <c r="AE29" s="97">
        <f>'23 E'!$I19</f>
        <v>0</v>
      </c>
      <c r="AF29" s="97">
        <f>'24 E'!$I19</f>
        <v>0</v>
      </c>
      <c r="AG29" s="97">
        <f>'25 E'!$I19</f>
        <v>0</v>
      </c>
      <c r="AH29" s="97">
        <f>'26 E'!$I19</f>
        <v>0</v>
      </c>
      <c r="AI29" s="97">
        <f>'27 E'!$I19</f>
        <v>0</v>
      </c>
      <c r="AJ29" s="97">
        <f>'28 E'!$I19</f>
        <v>0</v>
      </c>
      <c r="AK29" s="97">
        <f>'29 E'!$I19</f>
        <v>0</v>
      </c>
      <c r="AL29" s="97">
        <f>'30 E'!$I19</f>
        <v>0</v>
      </c>
      <c r="AM29" s="97">
        <f>'31 E'!$I19</f>
        <v>0</v>
      </c>
      <c r="AN29" s="97">
        <f>'32 E'!$I19</f>
        <v>0</v>
      </c>
      <c r="AO29" s="97">
        <f>'33 E'!$I19</f>
        <v>0</v>
      </c>
      <c r="AP29" s="97">
        <f>'34 E'!$I19</f>
        <v>0</v>
      </c>
      <c r="AQ29" s="97">
        <f>'35 E'!$I19</f>
        <v>0</v>
      </c>
      <c r="AR29" s="97">
        <f>'Other Funds E'!$I19</f>
        <v>0</v>
      </c>
    </row>
    <row r="30" spans="1:44" x14ac:dyDescent="0.2">
      <c r="B30" t="s">
        <v>327</v>
      </c>
      <c r="E30" s="97">
        <f t="shared" si="7"/>
        <v>0</v>
      </c>
      <c r="F30" s="97">
        <f>'GR E'!I199</f>
        <v>0</v>
      </c>
      <c r="G30" s="97"/>
      <c r="H30" s="97"/>
      <c r="I30" s="97">
        <f>'1 E'!$I20</f>
        <v>0</v>
      </c>
      <c r="J30" s="97">
        <f>'2 E'!$I20</f>
        <v>0</v>
      </c>
      <c r="K30" s="97">
        <f>'3 E'!$I20</f>
        <v>0</v>
      </c>
      <c r="L30" s="97">
        <f>'4 E'!$I20</f>
        <v>0</v>
      </c>
      <c r="M30" s="97">
        <f>'5 E'!$I20</f>
        <v>0</v>
      </c>
      <c r="N30" s="97">
        <f>'6 E'!$I20</f>
        <v>0</v>
      </c>
      <c r="O30" s="97">
        <f>'7 E'!$I20</f>
        <v>0</v>
      </c>
      <c r="P30" s="97">
        <f>'8 E'!$I20</f>
        <v>0</v>
      </c>
      <c r="Q30" s="97">
        <f>'9 E'!$I20</f>
        <v>0</v>
      </c>
      <c r="R30" s="97">
        <f>'10 E'!$I20</f>
        <v>0</v>
      </c>
      <c r="S30" s="97">
        <f>'11 E'!$I20</f>
        <v>0</v>
      </c>
      <c r="T30" s="97">
        <f>'12 E'!$I20</f>
        <v>0</v>
      </c>
      <c r="U30" s="97">
        <f>'13 E'!$I20</f>
        <v>0</v>
      </c>
      <c r="V30" s="97">
        <f>'14 E'!$I20</f>
        <v>0</v>
      </c>
      <c r="W30" s="97">
        <f>'15 E'!$I20</f>
        <v>0</v>
      </c>
      <c r="X30" s="97">
        <f>'16 E'!$I20</f>
        <v>0</v>
      </c>
      <c r="Y30" s="97">
        <f>'17 E'!$I20</f>
        <v>0</v>
      </c>
      <c r="Z30" s="97">
        <f>'18 E'!$I20</f>
        <v>0</v>
      </c>
      <c r="AA30" s="97">
        <f>'19 E'!$I20</f>
        <v>0</v>
      </c>
      <c r="AB30" s="97">
        <f>'20 E'!$I20</f>
        <v>0</v>
      </c>
      <c r="AC30" s="97">
        <f>'21 E'!$I20</f>
        <v>0</v>
      </c>
      <c r="AD30" s="97">
        <f>'22 E'!$I20</f>
        <v>0</v>
      </c>
      <c r="AE30" s="97">
        <f>'23 E'!$I20</f>
        <v>0</v>
      </c>
      <c r="AF30" s="97">
        <f>'24 E'!$I20</f>
        <v>0</v>
      </c>
      <c r="AG30" s="97">
        <f>'25 E'!$I20</f>
        <v>0</v>
      </c>
      <c r="AH30" s="97">
        <f>'26 E'!$I20</f>
        <v>0</v>
      </c>
      <c r="AI30" s="97">
        <f>'27 E'!$I20</f>
        <v>0</v>
      </c>
      <c r="AJ30" s="97">
        <f>'28 E'!$I20</f>
        <v>0</v>
      </c>
      <c r="AK30" s="97">
        <f>'29 E'!$I20</f>
        <v>0</v>
      </c>
      <c r="AL30" s="97">
        <f>'30 E'!$I20</f>
        <v>0</v>
      </c>
      <c r="AM30" s="97">
        <f>'31 E'!$I20</f>
        <v>0</v>
      </c>
      <c r="AN30" s="97">
        <f>'32 E'!$I20</f>
        <v>0</v>
      </c>
      <c r="AO30" s="97">
        <f>'33 E'!$I20</f>
        <v>0</v>
      </c>
      <c r="AP30" s="97">
        <f>'34 E'!$I20</f>
        <v>0</v>
      </c>
      <c r="AQ30" s="97">
        <f>'35 E'!$I20</f>
        <v>0</v>
      </c>
      <c r="AR30" s="97">
        <f>'Other Funds E'!$I20</f>
        <v>0</v>
      </c>
    </row>
    <row r="31" spans="1:44" x14ac:dyDescent="0.2">
      <c r="B31" t="s">
        <v>328</v>
      </c>
      <c r="E31" s="97">
        <f t="shared" si="7"/>
        <v>0</v>
      </c>
      <c r="F31" s="97">
        <f>'GR E'!I225</f>
        <v>0</v>
      </c>
      <c r="G31" s="97"/>
      <c r="H31" s="97"/>
      <c r="I31" s="97">
        <f>'1 E'!$I21</f>
        <v>0</v>
      </c>
      <c r="J31" s="97">
        <f>'2 E'!$I21</f>
        <v>0</v>
      </c>
      <c r="K31" s="97">
        <f>'3 E'!$I21</f>
        <v>0</v>
      </c>
      <c r="L31" s="97">
        <f>'4 E'!$I21</f>
        <v>0</v>
      </c>
      <c r="M31" s="97">
        <f>'5 E'!$I21</f>
        <v>0</v>
      </c>
      <c r="N31" s="97">
        <f>'6 E'!$I21</f>
        <v>0</v>
      </c>
      <c r="O31" s="97">
        <f>'7 E'!$I21</f>
        <v>0</v>
      </c>
      <c r="P31" s="97">
        <f>'8 E'!$I21</f>
        <v>0</v>
      </c>
      <c r="Q31" s="97">
        <f>'9 E'!$I21</f>
        <v>0</v>
      </c>
      <c r="R31" s="97">
        <f>'10 E'!$I21</f>
        <v>0</v>
      </c>
      <c r="S31" s="97">
        <f>'11 E'!$I21</f>
        <v>0</v>
      </c>
      <c r="T31" s="97">
        <f>'12 E'!$I21</f>
        <v>0</v>
      </c>
      <c r="U31" s="97">
        <f>'13 E'!$I21</f>
        <v>0</v>
      </c>
      <c r="V31" s="97">
        <f>'14 E'!$I21</f>
        <v>0</v>
      </c>
      <c r="W31" s="97">
        <f>'15 E'!$I21</f>
        <v>0</v>
      </c>
      <c r="X31" s="97">
        <f>'16 E'!$I21</f>
        <v>0</v>
      </c>
      <c r="Y31" s="97">
        <f>'17 E'!$I21</f>
        <v>0</v>
      </c>
      <c r="Z31" s="97">
        <f>'18 E'!$I21</f>
        <v>0</v>
      </c>
      <c r="AA31" s="97">
        <f>'19 E'!$I21</f>
        <v>0</v>
      </c>
      <c r="AB31" s="97">
        <f>'20 E'!$I21</f>
        <v>0</v>
      </c>
      <c r="AC31" s="97">
        <f>'21 E'!$I21</f>
        <v>0</v>
      </c>
      <c r="AD31" s="97">
        <f>'22 E'!$I21</f>
        <v>0</v>
      </c>
      <c r="AE31" s="97">
        <f>'23 E'!$I21</f>
        <v>0</v>
      </c>
      <c r="AF31" s="97">
        <f>'24 E'!$I21</f>
        <v>0</v>
      </c>
      <c r="AG31" s="97">
        <f>'25 E'!$I21</f>
        <v>0</v>
      </c>
      <c r="AH31" s="97">
        <f>'26 E'!$I21</f>
        <v>0</v>
      </c>
      <c r="AI31" s="97">
        <f>'27 E'!$I21</f>
        <v>0</v>
      </c>
      <c r="AJ31" s="97">
        <f>'28 E'!$I21</f>
        <v>0</v>
      </c>
      <c r="AK31" s="97">
        <f>'29 E'!$I21</f>
        <v>0</v>
      </c>
      <c r="AL31" s="97">
        <f>'30 E'!$I21</f>
        <v>0</v>
      </c>
      <c r="AM31" s="97">
        <f>'31 E'!$I21</f>
        <v>0</v>
      </c>
      <c r="AN31" s="97">
        <f>'32 E'!$I21</f>
        <v>0</v>
      </c>
      <c r="AO31" s="97">
        <f>'33 E'!$I21</f>
        <v>0</v>
      </c>
      <c r="AP31" s="97">
        <f>'34 E'!$I21</f>
        <v>0</v>
      </c>
      <c r="AQ31" s="97">
        <f>'35 E'!$I21</f>
        <v>0</v>
      </c>
      <c r="AR31" s="97">
        <f>'Other Funds E'!$I21</f>
        <v>0</v>
      </c>
    </row>
    <row r="32" spans="1:44" x14ac:dyDescent="0.2">
      <c r="B32" t="s">
        <v>329</v>
      </c>
      <c r="E32" s="97">
        <f t="shared" si="7"/>
        <v>0</v>
      </c>
      <c r="F32" s="97">
        <f>'GR E'!I247</f>
        <v>0</v>
      </c>
      <c r="G32" s="97"/>
      <c r="H32" s="97"/>
      <c r="I32" s="97">
        <f>'1 E'!$I22</f>
        <v>0</v>
      </c>
      <c r="J32" s="97">
        <f>'2 E'!$I22</f>
        <v>0</v>
      </c>
      <c r="K32" s="97">
        <f>'3 E'!$I22</f>
        <v>0</v>
      </c>
      <c r="L32" s="97">
        <f>'4 E'!$I22</f>
        <v>0</v>
      </c>
      <c r="M32" s="97">
        <f>'5 E'!$I22</f>
        <v>0</v>
      </c>
      <c r="N32" s="97">
        <f>'6 E'!$I22</f>
        <v>0</v>
      </c>
      <c r="O32" s="97">
        <f>'7 E'!$I22</f>
        <v>0</v>
      </c>
      <c r="P32" s="97">
        <f>'8 E'!$I22</f>
        <v>0</v>
      </c>
      <c r="Q32" s="97">
        <f>'9 E'!$I22</f>
        <v>0</v>
      </c>
      <c r="R32" s="97">
        <f>'10 E'!$I22</f>
        <v>0</v>
      </c>
      <c r="S32" s="97">
        <f>'11 E'!$I22</f>
        <v>0</v>
      </c>
      <c r="T32" s="97">
        <f>'12 E'!$I22</f>
        <v>0</v>
      </c>
      <c r="U32" s="97">
        <f>'13 E'!$I22</f>
        <v>0</v>
      </c>
      <c r="V32" s="97">
        <f>'14 E'!$I22</f>
        <v>0</v>
      </c>
      <c r="W32" s="97">
        <f>'15 E'!$I22</f>
        <v>0</v>
      </c>
      <c r="X32" s="97">
        <f>'16 E'!$I22</f>
        <v>0</v>
      </c>
      <c r="Y32" s="97">
        <f>'17 E'!$I22</f>
        <v>0</v>
      </c>
      <c r="Z32" s="97">
        <f>'18 E'!$I22</f>
        <v>0</v>
      </c>
      <c r="AA32" s="97">
        <f>'19 E'!$I22</f>
        <v>0</v>
      </c>
      <c r="AB32" s="97">
        <f>'20 E'!$I22</f>
        <v>0</v>
      </c>
      <c r="AC32" s="97">
        <f>'21 E'!$I22</f>
        <v>0</v>
      </c>
      <c r="AD32" s="97">
        <f>'22 E'!$I22</f>
        <v>0</v>
      </c>
      <c r="AE32" s="97">
        <f>'23 E'!$I22</f>
        <v>0</v>
      </c>
      <c r="AF32" s="97">
        <f>'24 E'!$I22</f>
        <v>0</v>
      </c>
      <c r="AG32" s="97">
        <f>'25 E'!$I22</f>
        <v>0</v>
      </c>
      <c r="AH32" s="97">
        <f>'26 E'!$I22</f>
        <v>0</v>
      </c>
      <c r="AI32" s="97">
        <f>'27 E'!$I22</f>
        <v>0</v>
      </c>
      <c r="AJ32" s="97">
        <f>'28 E'!$I22</f>
        <v>0</v>
      </c>
      <c r="AK32" s="97">
        <f>'29 E'!$I22</f>
        <v>0</v>
      </c>
      <c r="AL32" s="97">
        <f>'30 E'!$I22</f>
        <v>0</v>
      </c>
      <c r="AM32" s="97">
        <f>'31 E'!$I22</f>
        <v>0</v>
      </c>
      <c r="AN32" s="97">
        <f>'32 E'!$I22</f>
        <v>0</v>
      </c>
      <c r="AO32" s="97">
        <f>'33 E'!$I22</f>
        <v>0</v>
      </c>
      <c r="AP32" s="97">
        <f>'34 E'!$I22</f>
        <v>0</v>
      </c>
      <c r="AQ32" s="97">
        <f>'35 E'!$I22</f>
        <v>0</v>
      </c>
      <c r="AR32" s="97">
        <f>'Other Funds E'!$I22</f>
        <v>0</v>
      </c>
    </row>
    <row r="33" spans="2:44" x14ac:dyDescent="0.2">
      <c r="B33" t="s">
        <v>330</v>
      </c>
      <c r="E33" s="97">
        <f t="shared" si="7"/>
        <v>0</v>
      </c>
      <c r="F33" s="97">
        <f>'GR E'!I273</f>
        <v>0</v>
      </c>
      <c r="G33" s="97"/>
      <c r="H33" s="97"/>
      <c r="I33" s="97">
        <f>'1 E'!$I23</f>
        <v>0</v>
      </c>
      <c r="J33" s="97">
        <f>'2 E'!$I23</f>
        <v>0</v>
      </c>
      <c r="K33" s="97">
        <f>'3 E'!$I23</f>
        <v>0</v>
      </c>
      <c r="L33" s="97">
        <f>'4 E'!$I23</f>
        <v>0</v>
      </c>
      <c r="M33" s="97">
        <f>'5 E'!$I23</f>
        <v>0</v>
      </c>
      <c r="N33" s="97">
        <f>'6 E'!$I23</f>
        <v>0</v>
      </c>
      <c r="O33" s="97">
        <f>'7 E'!$I23</f>
        <v>0</v>
      </c>
      <c r="P33" s="97">
        <f>'8 E'!$I23</f>
        <v>0</v>
      </c>
      <c r="Q33" s="97">
        <f>'9 E'!$I23</f>
        <v>0</v>
      </c>
      <c r="R33" s="97">
        <f>'10 E'!$I23</f>
        <v>0</v>
      </c>
      <c r="S33" s="97">
        <f>'11 E'!$I23</f>
        <v>0</v>
      </c>
      <c r="T33" s="97">
        <f>'12 E'!$I23</f>
        <v>0</v>
      </c>
      <c r="U33" s="97">
        <f>'13 E'!$I23</f>
        <v>0</v>
      </c>
      <c r="V33" s="97">
        <f>'14 E'!$I23</f>
        <v>0</v>
      </c>
      <c r="W33" s="97">
        <f>'15 E'!$I23</f>
        <v>0</v>
      </c>
      <c r="X33" s="97">
        <f>'16 E'!$I23</f>
        <v>0</v>
      </c>
      <c r="Y33" s="97">
        <f>'17 E'!$I23</f>
        <v>0</v>
      </c>
      <c r="Z33" s="97">
        <f>'18 E'!$I23</f>
        <v>0</v>
      </c>
      <c r="AA33" s="97">
        <f>'19 E'!$I23</f>
        <v>0</v>
      </c>
      <c r="AB33" s="97">
        <f>'20 E'!$I23</f>
        <v>0</v>
      </c>
      <c r="AC33" s="97">
        <f>'21 E'!$I23</f>
        <v>0</v>
      </c>
      <c r="AD33" s="97">
        <f>'22 E'!$I23</f>
        <v>0</v>
      </c>
      <c r="AE33" s="97">
        <f>'23 E'!$I23</f>
        <v>0</v>
      </c>
      <c r="AF33" s="97">
        <f>'24 E'!$I23</f>
        <v>0</v>
      </c>
      <c r="AG33" s="97">
        <f>'25 E'!$I23</f>
        <v>0</v>
      </c>
      <c r="AH33" s="97">
        <f>'26 E'!$I23</f>
        <v>0</v>
      </c>
      <c r="AI33" s="97">
        <f>'27 E'!$I23</f>
        <v>0</v>
      </c>
      <c r="AJ33" s="97">
        <f>'28 E'!$I23</f>
        <v>0</v>
      </c>
      <c r="AK33" s="97">
        <f>'29 E'!$I23</f>
        <v>0</v>
      </c>
      <c r="AL33" s="97">
        <f>'30 E'!$I23</f>
        <v>0</v>
      </c>
      <c r="AM33" s="97">
        <f>'31 E'!$I23</f>
        <v>0</v>
      </c>
      <c r="AN33" s="97">
        <f>'32 E'!$I23</f>
        <v>0</v>
      </c>
      <c r="AO33" s="97">
        <f>'33 E'!$I23</f>
        <v>0</v>
      </c>
      <c r="AP33" s="97">
        <f>'34 E'!$I23</f>
        <v>0</v>
      </c>
      <c r="AQ33" s="97">
        <f>'35 E'!$I23</f>
        <v>0</v>
      </c>
      <c r="AR33" s="97">
        <f>'Other Funds E'!$I23</f>
        <v>0</v>
      </c>
    </row>
    <row r="34" spans="2:44" x14ac:dyDescent="0.2">
      <c r="B34" t="s">
        <v>331</v>
      </c>
      <c r="E34" s="97">
        <f t="shared" si="7"/>
        <v>0</v>
      </c>
      <c r="F34" s="97">
        <f>'GR E'!I343</f>
        <v>0</v>
      </c>
      <c r="G34" s="97"/>
      <c r="H34" s="97"/>
      <c r="I34" s="97">
        <f>'1 E'!$I24</f>
        <v>0</v>
      </c>
      <c r="J34" s="97">
        <f>'2 E'!$I24</f>
        <v>0</v>
      </c>
      <c r="K34" s="97">
        <f>'3 E'!$I24</f>
        <v>0</v>
      </c>
      <c r="L34" s="97">
        <f>'4 E'!$I24</f>
        <v>0</v>
      </c>
      <c r="M34" s="97">
        <f>'5 E'!$I24</f>
        <v>0</v>
      </c>
      <c r="N34" s="97">
        <f>'6 E'!$I24</f>
        <v>0</v>
      </c>
      <c r="O34" s="97">
        <f>'7 E'!$I24</f>
        <v>0</v>
      </c>
      <c r="P34" s="97">
        <f>'8 E'!$I24</f>
        <v>0</v>
      </c>
      <c r="Q34" s="97">
        <f>'9 E'!$I24</f>
        <v>0</v>
      </c>
      <c r="R34" s="97">
        <f>'10 E'!$I24</f>
        <v>0</v>
      </c>
      <c r="S34" s="97">
        <f>'11 E'!$I24</f>
        <v>0</v>
      </c>
      <c r="T34" s="97">
        <f>'12 E'!$I24</f>
        <v>0</v>
      </c>
      <c r="U34" s="97">
        <f>'13 E'!$I24</f>
        <v>0</v>
      </c>
      <c r="V34" s="97">
        <f>'14 E'!$I24</f>
        <v>0</v>
      </c>
      <c r="W34" s="97">
        <f>'15 E'!$I24</f>
        <v>0</v>
      </c>
      <c r="X34" s="97">
        <f>'16 E'!$I24</f>
        <v>0</v>
      </c>
      <c r="Y34" s="97">
        <f>'17 E'!$I24</f>
        <v>0</v>
      </c>
      <c r="Z34" s="97">
        <f>'18 E'!$I24</f>
        <v>0</v>
      </c>
      <c r="AA34" s="97">
        <f>'19 E'!$I24</f>
        <v>0</v>
      </c>
      <c r="AB34" s="97">
        <f>'20 E'!$I24</f>
        <v>0</v>
      </c>
      <c r="AC34" s="97">
        <f>'21 E'!$I24</f>
        <v>0</v>
      </c>
      <c r="AD34" s="97">
        <f>'22 E'!$I24</f>
        <v>0</v>
      </c>
      <c r="AE34" s="97">
        <f>'23 E'!$I24</f>
        <v>0</v>
      </c>
      <c r="AF34" s="97">
        <f>'24 E'!$I24</f>
        <v>0</v>
      </c>
      <c r="AG34" s="97">
        <f>'25 E'!$I24</f>
        <v>0</v>
      </c>
      <c r="AH34" s="97">
        <f>'26 E'!$I24</f>
        <v>0</v>
      </c>
      <c r="AI34" s="97">
        <f>'27 E'!$I24</f>
        <v>0</v>
      </c>
      <c r="AJ34" s="97">
        <f>'28 E'!$I24</f>
        <v>0</v>
      </c>
      <c r="AK34" s="97">
        <f>'29 E'!$I24</f>
        <v>0</v>
      </c>
      <c r="AL34" s="97">
        <f>'30 E'!$I24</f>
        <v>0</v>
      </c>
      <c r="AM34" s="97">
        <f>'31 E'!$I24</f>
        <v>0</v>
      </c>
      <c r="AN34" s="97">
        <f>'32 E'!$I24</f>
        <v>0</v>
      </c>
      <c r="AO34" s="97">
        <f>'33 E'!$I24</f>
        <v>0</v>
      </c>
      <c r="AP34" s="97">
        <f>'34 E'!$I24</f>
        <v>0</v>
      </c>
      <c r="AQ34" s="97">
        <f>'35 E'!$I24</f>
        <v>0</v>
      </c>
      <c r="AR34" s="97">
        <f>'Other Funds E'!$I24</f>
        <v>0</v>
      </c>
    </row>
    <row r="35" spans="2:44" x14ac:dyDescent="0.2">
      <c r="B35" t="s">
        <v>332</v>
      </c>
      <c r="E35" s="97">
        <f t="shared" si="7"/>
        <v>0</v>
      </c>
      <c r="F35" s="97">
        <f>'GR E'!I368</f>
        <v>0</v>
      </c>
      <c r="G35" s="97"/>
      <c r="H35" s="97"/>
      <c r="I35" s="97">
        <f>'1 E'!$I25</f>
        <v>0</v>
      </c>
      <c r="J35" s="97">
        <f>'2 E'!$I25</f>
        <v>0</v>
      </c>
      <c r="K35" s="97">
        <f>'3 E'!$I25</f>
        <v>0</v>
      </c>
      <c r="L35" s="97">
        <f>'4 E'!$I25</f>
        <v>0</v>
      </c>
      <c r="M35" s="97">
        <f>'5 E'!$I25</f>
        <v>0</v>
      </c>
      <c r="N35" s="97">
        <f>'6 E'!$I25</f>
        <v>0</v>
      </c>
      <c r="O35" s="97">
        <f>'7 E'!$I25</f>
        <v>0</v>
      </c>
      <c r="P35" s="97">
        <f>'8 E'!$I25</f>
        <v>0</v>
      </c>
      <c r="Q35" s="97">
        <f>'9 E'!$I25</f>
        <v>0</v>
      </c>
      <c r="R35" s="97">
        <f>'10 E'!$I25</f>
        <v>0</v>
      </c>
      <c r="S35" s="97">
        <f>'11 E'!$I25</f>
        <v>0</v>
      </c>
      <c r="T35" s="97">
        <f>'12 E'!$I25</f>
        <v>0</v>
      </c>
      <c r="U35" s="97">
        <f>'13 E'!$I25</f>
        <v>0</v>
      </c>
      <c r="V35" s="97">
        <f>'14 E'!$I25</f>
        <v>0</v>
      </c>
      <c r="W35" s="97">
        <f>'15 E'!$I25</f>
        <v>0</v>
      </c>
      <c r="X35" s="97">
        <f>'16 E'!$I25</f>
        <v>0</v>
      </c>
      <c r="Y35" s="97">
        <f>'17 E'!$I25</f>
        <v>0</v>
      </c>
      <c r="Z35" s="97">
        <f>'18 E'!$I25</f>
        <v>0</v>
      </c>
      <c r="AA35" s="97">
        <f>'19 E'!$I25</f>
        <v>0</v>
      </c>
      <c r="AB35" s="97">
        <f>'20 E'!$I25</f>
        <v>0</v>
      </c>
      <c r="AC35" s="97">
        <f>'21 E'!$I25</f>
        <v>0</v>
      </c>
      <c r="AD35" s="97">
        <f>'22 E'!$I25</f>
        <v>0</v>
      </c>
      <c r="AE35" s="97">
        <f>'23 E'!$I25</f>
        <v>0</v>
      </c>
      <c r="AF35" s="97">
        <f>'24 E'!$I25</f>
        <v>0</v>
      </c>
      <c r="AG35" s="97">
        <f>'25 E'!$I25</f>
        <v>0</v>
      </c>
      <c r="AH35" s="97">
        <f>'26 E'!$I25</f>
        <v>0</v>
      </c>
      <c r="AI35" s="97">
        <f>'27 E'!$I25</f>
        <v>0</v>
      </c>
      <c r="AJ35" s="97">
        <f>'28 E'!$I25</f>
        <v>0</v>
      </c>
      <c r="AK35" s="97">
        <f>'29 E'!$I25</f>
        <v>0</v>
      </c>
      <c r="AL35" s="97">
        <f>'30 E'!$I25</f>
        <v>0</v>
      </c>
      <c r="AM35" s="97">
        <f>'31 E'!$I25</f>
        <v>0</v>
      </c>
      <c r="AN35" s="97">
        <f>'32 E'!$I25</f>
        <v>0</v>
      </c>
      <c r="AO35" s="97">
        <f>'33 E'!$I25</f>
        <v>0</v>
      </c>
      <c r="AP35" s="97">
        <f>'34 E'!$I25</f>
        <v>0</v>
      </c>
      <c r="AQ35" s="97">
        <f>'35 E'!$I25</f>
        <v>0</v>
      </c>
      <c r="AR35" s="97">
        <f>'Other Funds E'!$I25</f>
        <v>0</v>
      </c>
    </row>
    <row r="36" spans="2:44" x14ac:dyDescent="0.2">
      <c r="B36" t="s">
        <v>333</v>
      </c>
      <c r="E36" s="97">
        <f t="shared" si="7"/>
        <v>0</v>
      </c>
      <c r="F36" s="97">
        <f>'GR E'!I391</f>
        <v>0</v>
      </c>
      <c r="G36" s="97"/>
      <c r="H36" s="97"/>
      <c r="I36" s="97">
        <f>'1 E'!$I26</f>
        <v>0</v>
      </c>
      <c r="J36" s="97">
        <f>'2 E'!$I26</f>
        <v>0</v>
      </c>
      <c r="K36" s="97">
        <f>'3 E'!$I26</f>
        <v>0</v>
      </c>
      <c r="L36" s="97">
        <f>'4 E'!$I26</f>
        <v>0</v>
      </c>
      <c r="M36" s="97">
        <f>'5 E'!$I26</f>
        <v>0</v>
      </c>
      <c r="N36" s="97">
        <f>'6 E'!$I26</f>
        <v>0</v>
      </c>
      <c r="O36" s="97">
        <f>'7 E'!$I26</f>
        <v>0</v>
      </c>
      <c r="P36" s="97">
        <f>'8 E'!$I26</f>
        <v>0</v>
      </c>
      <c r="Q36" s="97">
        <f>'9 E'!$I26</f>
        <v>0</v>
      </c>
      <c r="R36" s="97">
        <f>'10 E'!$I26</f>
        <v>0</v>
      </c>
      <c r="S36" s="97">
        <f>'11 E'!$I26</f>
        <v>0</v>
      </c>
      <c r="T36" s="97">
        <f>'12 E'!$I26</f>
        <v>0</v>
      </c>
      <c r="U36" s="97">
        <f>'13 E'!$I26</f>
        <v>0</v>
      </c>
      <c r="V36" s="97">
        <f>'14 E'!$I26</f>
        <v>0</v>
      </c>
      <c r="W36" s="97">
        <f>'15 E'!$I26</f>
        <v>0</v>
      </c>
      <c r="X36" s="97">
        <f>'16 E'!$I26</f>
        <v>0</v>
      </c>
      <c r="Y36" s="97">
        <f>'17 E'!$I26</f>
        <v>0</v>
      </c>
      <c r="Z36" s="97">
        <f>'18 E'!$I26</f>
        <v>0</v>
      </c>
      <c r="AA36" s="97">
        <f>'19 E'!$I26</f>
        <v>0</v>
      </c>
      <c r="AB36" s="97">
        <f>'20 E'!$I26</f>
        <v>0</v>
      </c>
      <c r="AC36" s="97">
        <f>'21 E'!$I26</f>
        <v>0</v>
      </c>
      <c r="AD36" s="97">
        <f>'22 E'!$I26</f>
        <v>0</v>
      </c>
      <c r="AE36" s="97">
        <f>'23 E'!$I26</f>
        <v>0</v>
      </c>
      <c r="AF36" s="97">
        <f>'24 E'!$I26</f>
        <v>0</v>
      </c>
      <c r="AG36" s="97">
        <f>'25 E'!$I26</f>
        <v>0</v>
      </c>
      <c r="AH36" s="97">
        <f>'26 E'!$I26</f>
        <v>0</v>
      </c>
      <c r="AI36" s="97">
        <f>'27 E'!$I26</f>
        <v>0</v>
      </c>
      <c r="AJ36" s="97">
        <f>'28 E'!$I26</f>
        <v>0</v>
      </c>
      <c r="AK36" s="97">
        <f>'29 E'!$I26</f>
        <v>0</v>
      </c>
      <c r="AL36" s="97">
        <f>'30 E'!$I26</f>
        <v>0</v>
      </c>
      <c r="AM36" s="97">
        <f>'31 E'!$I26</f>
        <v>0</v>
      </c>
      <c r="AN36" s="97">
        <f>'32 E'!$I26</f>
        <v>0</v>
      </c>
      <c r="AO36" s="97">
        <f>'33 E'!$I26</f>
        <v>0</v>
      </c>
      <c r="AP36" s="97">
        <f>'34 E'!$I26</f>
        <v>0</v>
      </c>
      <c r="AQ36" s="97">
        <f>'35 E'!$I26</f>
        <v>0</v>
      </c>
      <c r="AR36" s="97">
        <f>'Other Funds E'!$I26</f>
        <v>0</v>
      </c>
    </row>
    <row r="37" spans="2:44" x14ac:dyDescent="0.2">
      <c r="B37" t="s">
        <v>334</v>
      </c>
      <c r="E37" s="97">
        <f t="shared" si="7"/>
        <v>0</v>
      </c>
      <c r="F37" s="97">
        <f>'GR E'!I418</f>
        <v>0</v>
      </c>
      <c r="G37" s="97"/>
      <c r="H37" s="97"/>
      <c r="I37" s="97">
        <f>'1 E'!$I27</f>
        <v>0</v>
      </c>
      <c r="J37" s="97">
        <f>'2 E'!$I27</f>
        <v>0</v>
      </c>
      <c r="K37" s="97">
        <f>'3 E'!$I27</f>
        <v>0</v>
      </c>
      <c r="L37" s="97">
        <f>'4 E'!$I27</f>
        <v>0</v>
      </c>
      <c r="M37" s="97">
        <f>'5 E'!$I27</f>
        <v>0</v>
      </c>
      <c r="N37" s="97">
        <f>'6 E'!$I27</f>
        <v>0</v>
      </c>
      <c r="O37" s="97">
        <f>'7 E'!$I27</f>
        <v>0</v>
      </c>
      <c r="P37" s="97">
        <f>'8 E'!$I27</f>
        <v>0</v>
      </c>
      <c r="Q37" s="97">
        <f>'9 E'!$I27</f>
        <v>0</v>
      </c>
      <c r="R37" s="97">
        <f>'10 E'!$I27</f>
        <v>0</v>
      </c>
      <c r="S37" s="97">
        <f>'11 E'!$I27</f>
        <v>0</v>
      </c>
      <c r="T37" s="97">
        <f>'12 E'!$I27</f>
        <v>0</v>
      </c>
      <c r="U37" s="97">
        <f>'13 E'!$I27</f>
        <v>0</v>
      </c>
      <c r="V37" s="97">
        <f>'14 E'!$I27</f>
        <v>0</v>
      </c>
      <c r="W37" s="97">
        <f>'15 E'!$I27</f>
        <v>0</v>
      </c>
      <c r="X37" s="97">
        <f>'16 E'!$I27</f>
        <v>0</v>
      </c>
      <c r="Y37" s="97">
        <f>'17 E'!$I27</f>
        <v>0</v>
      </c>
      <c r="Z37" s="97">
        <f>'18 E'!$I27</f>
        <v>0</v>
      </c>
      <c r="AA37" s="97">
        <f>'19 E'!$I27</f>
        <v>0</v>
      </c>
      <c r="AB37" s="97">
        <f>'20 E'!$I27</f>
        <v>0</v>
      </c>
      <c r="AC37" s="97">
        <f>'21 E'!$I27</f>
        <v>0</v>
      </c>
      <c r="AD37" s="97">
        <f>'22 E'!$I27</f>
        <v>0</v>
      </c>
      <c r="AE37" s="97">
        <f>'23 E'!$I27</f>
        <v>0</v>
      </c>
      <c r="AF37" s="97">
        <f>'24 E'!$I27</f>
        <v>0</v>
      </c>
      <c r="AG37" s="97">
        <f>'25 E'!$I27</f>
        <v>0</v>
      </c>
      <c r="AH37" s="97">
        <f>'26 E'!$I27</f>
        <v>0</v>
      </c>
      <c r="AI37" s="97">
        <f>'27 E'!$I27</f>
        <v>0</v>
      </c>
      <c r="AJ37" s="97">
        <f>'28 E'!$I27</f>
        <v>0</v>
      </c>
      <c r="AK37" s="97">
        <f>'29 E'!$I27</f>
        <v>0</v>
      </c>
      <c r="AL37" s="97">
        <f>'30 E'!$I27</f>
        <v>0</v>
      </c>
      <c r="AM37" s="97">
        <f>'31 E'!$I27</f>
        <v>0</v>
      </c>
      <c r="AN37" s="97">
        <f>'32 E'!$I27</f>
        <v>0</v>
      </c>
      <c r="AO37" s="97">
        <f>'33 E'!$I27</f>
        <v>0</v>
      </c>
      <c r="AP37" s="97">
        <f>'34 E'!$I27</f>
        <v>0</v>
      </c>
      <c r="AQ37" s="97">
        <f>'35 E'!$I27</f>
        <v>0</v>
      </c>
      <c r="AR37" s="97">
        <f>'Other Funds E'!$I27</f>
        <v>0</v>
      </c>
    </row>
    <row r="38" spans="2:44" x14ac:dyDescent="0.2">
      <c r="B38" t="s">
        <v>335</v>
      </c>
      <c r="E38" s="97">
        <f t="shared" si="7"/>
        <v>0</v>
      </c>
      <c r="F38" s="97">
        <f>'GR E'!I436</f>
        <v>0</v>
      </c>
      <c r="G38" s="97"/>
      <c r="H38" s="97"/>
      <c r="I38" s="97">
        <f>'1 E'!$I28</f>
        <v>0</v>
      </c>
      <c r="J38" s="97">
        <f>'2 E'!$I28</f>
        <v>0</v>
      </c>
      <c r="K38" s="97">
        <f>'3 E'!$I28</f>
        <v>0</v>
      </c>
      <c r="L38" s="97">
        <f>'4 E'!$I28</f>
        <v>0</v>
      </c>
      <c r="M38" s="97">
        <f>'5 E'!$I28</f>
        <v>0</v>
      </c>
      <c r="N38" s="97">
        <f>'6 E'!$I28</f>
        <v>0</v>
      </c>
      <c r="O38" s="97">
        <f>'7 E'!$I28</f>
        <v>0</v>
      </c>
      <c r="P38" s="97">
        <f>'8 E'!$I28</f>
        <v>0</v>
      </c>
      <c r="Q38" s="97">
        <f>'9 E'!$I28</f>
        <v>0</v>
      </c>
      <c r="R38" s="97">
        <f>'10 E'!$I28</f>
        <v>0</v>
      </c>
      <c r="S38" s="97">
        <f>'11 E'!$I28</f>
        <v>0</v>
      </c>
      <c r="T38" s="97">
        <f>'12 E'!$I28</f>
        <v>0</v>
      </c>
      <c r="U38" s="97">
        <f>'13 E'!$I28</f>
        <v>0</v>
      </c>
      <c r="V38" s="97">
        <f>'14 E'!$I28</f>
        <v>0</v>
      </c>
      <c r="W38" s="97">
        <f>'15 E'!$I28</f>
        <v>0</v>
      </c>
      <c r="X38" s="97">
        <f>'16 E'!$I28</f>
        <v>0</v>
      </c>
      <c r="Y38" s="97">
        <f>'17 E'!$I28</f>
        <v>0</v>
      </c>
      <c r="Z38" s="97">
        <f>'18 E'!$I28</f>
        <v>0</v>
      </c>
      <c r="AA38" s="97">
        <f>'19 E'!$I28</f>
        <v>0</v>
      </c>
      <c r="AB38" s="97">
        <f>'20 E'!$I28</f>
        <v>0</v>
      </c>
      <c r="AC38" s="97">
        <f>'21 E'!$I28</f>
        <v>0</v>
      </c>
      <c r="AD38" s="97">
        <f>'22 E'!$I28</f>
        <v>0</v>
      </c>
      <c r="AE38" s="97">
        <f>'23 E'!$I28</f>
        <v>0</v>
      </c>
      <c r="AF38" s="97">
        <f>'24 E'!$I28</f>
        <v>0</v>
      </c>
      <c r="AG38" s="97">
        <f>'25 E'!$I28</f>
        <v>0</v>
      </c>
      <c r="AH38" s="97">
        <f>'26 E'!$I28</f>
        <v>0</v>
      </c>
      <c r="AI38" s="97">
        <f>'27 E'!$I28</f>
        <v>0</v>
      </c>
      <c r="AJ38" s="97">
        <f>'28 E'!$I28</f>
        <v>0</v>
      </c>
      <c r="AK38" s="97">
        <f>'29 E'!$I28</f>
        <v>0</v>
      </c>
      <c r="AL38" s="97">
        <f>'30 E'!$I28</f>
        <v>0</v>
      </c>
      <c r="AM38" s="97">
        <f>'31 E'!$I28</f>
        <v>0</v>
      </c>
      <c r="AN38" s="97">
        <f>'32 E'!$I28</f>
        <v>0</v>
      </c>
      <c r="AO38" s="97">
        <f>'33 E'!$I28</f>
        <v>0</v>
      </c>
      <c r="AP38" s="97">
        <f>'34 E'!$I28</f>
        <v>0</v>
      </c>
      <c r="AQ38" s="97">
        <f>'35 E'!$I28</f>
        <v>0</v>
      </c>
      <c r="AR38" s="97">
        <f>'Other Funds E'!$I28</f>
        <v>0</v>
      </c>
    </row>
    <row r="39" spans="2:44" x14ac:dyDescent="0.2">
      <c r="B39" t="s">
        <v>336</v>
      </c>
      <c r="E39" s="97">
        <f t="shared" si="7"/>
        <v>0</v>
      </c>
      <c r="F39" s="97">
        <f>'GR E'!I554</f>
        <v>0</v>
      </c>
      <c r="G39" s="97"/>
      <c r="H39" s="97"/>
      <c r="I39" s="97">
        <f>'1 E'!$I29</f>
        <v>0</v>
      </c>
      <c r="J39" s="97">
        <f>'2 E'!$I29</f>
        <v>0</v>
      </c>
      <c r="K39" s="97">
        <f>'3 E'!$I29</f>
        <v>0</v>
      </c>
      <c r="L39" s="97">
        <f>'4 E'!$I29</f>
        <v>0</v>
      </c>
      <c r="M39" s="97">
        <f>'5 E'!$I29</f>
        <v>0</v>
      </c>
      <c r="N39" s="97">
        <f>'6 E'!$I29</f>
        <v>0</v>
      </c>
      <c r="O39" s="97">
        <f>'7 E'!$I29</f>
        <v>0</v>
      </c>
      <c r="P39" s="97">
        <f>'8 E'!$I29</f>
        <v>0</v>
      </c>
      <c r="Q39" s="97">
        <f>'9 E'!$I29</f>
        <v>0</v>
      </c>
      <c r="R39" s="97">
        <f>'10 E'!$I29</f>
        <v>0</v>
      </c>
      <c r="S39" s="97">
        <f>'11 E'!$I29</f>
        <v>0</v>
      </c>
      <c r="T39" s="97">
        <f>'12 E'!$I29</f>
        <v>0</v>
      </c>
      <c r="U39" s="97">
        <f>'13 E'!$I29</f>
        <v>0</v>
      </c>
      <c r="V39" s="97">
        <f>'14 E'!$I29</f>
        <v>0</v>
      </c>
      <c r="W39" s="97">
        <f>'15 E'!$I29</f>
        <v>0</v>
      </c>
      <c r="X39" s="97">
        <f>'16 E'!$I29</f>
        <v>0</v>
      </c>
      <c r="Y39" s="97">
        <f>'17 E'!$I29</f>
        <v>0</v>
      </c>
      <c r="Z39" s="97">
        <f>'18 E'!$I29</f>
        <v>0</v>
      </c>
      <c r="AA39" s="97">
        <f>'19 E'!$I29</f>
        <v>0</v>
      </c>
      <c r="AB39" s="97">
        <f>'20 E'!$I29</f>
        <v>0</v>
      </c>
      <c r="AC39" s="97">
        <f>'21 E'!$I29</f>
        <v>0</v>
      </c>
      <c r="AD39" s="97">
        <f>'22 E'!$I29</f>
        <v>0</v>
      </c>
      <c r="AE39" s="97">
        <f>'23 E'!$I29</f>
        <v>0</v>
      </c>
      <c r="AF39" s="97">
        <f>'24 E'!$I29</f>
        <v>0</v>
      </c>
      <c r="AG39" s="97">
        <f>'25 E'!$I29</f>
        <v>0</v>
      </c>
      <c r="AH39" s="97">
        <f>'26 E'!$I29</f>
        <v>0</v>
      </c>
      <c r="AI39" s="97">
        <f>'27 E'!$I29</f>
        <v>0</v>
      </c>
      <c r="AJ39" s="97">
        <f>'28 E'!$I29</f>
        <v>0</v>
      </c>
      <c r="AK39" s="97">
        <f>'29 E'!$I29</f>
        <v>0</v>
      </c>
      <c r="AL39" s="97">
        <f>'30 E'!$I29</f>
        <v>0</v>
      </c>
      <c r="AM39" s="97">
        <f>'31 E'!$I29</f>
        <v>0</v>
      </c>
      <c r="AN39" s="97">
        <f>'32 E'!$I29</f>
        <v>0</v>
      </c>
      <c r="AO39" s="97">
        <f>'33 E'!$I29</f>
        <v>0</v>
      </c>
      <c r="AP39" s="97">
        <f>'34 E'!$I29</f>
        <v>0</v>
      </c>
      <c r="AQ39" s="97">
        <f>'35 E'!$I29</f>
        <v>0</v>
      </c>
      <c r="AR39" s="97">
        <f>'Other Funds E'!$I29</f>
        <v>0</v>
      </c>
    </row>
    <row r="40" spans="2:44" x14ac:dyDescent="0.2">
      <c r="B40" t="s">
        <v>337</v>
      </c>
      <c r="E40" s="97">
        <f t="shared" si="7"/>
        <v>0</v>
      </c>
      <c r="F40" s="97">
        <f>'GR E'!I563</f>
        <v>0</v>
      </c>
      <c r="G40" s="97"/>
      <c r="H40" s="97"/>
      <c r="I40" s="97">
        <f>'1 E'!$I30</f>
        <v>0</v>
      </c>
      <c r="J40" s="97">
        <f>'2 E'!$I30</f>
        <v>0</v>
      </c>
      <c r="K40" s="97">
        <f>'3 E'!$I30</f>
        <v>0</v>
      </c>
      <c r="L40" s="97">
        <f>'4 E'!$I30</f>
        <v>0</v>
      </c>
      <c r="M40" s="97">
        <f>'5 E'!$I30</f>
        <v>0</v>
      </c>
      <c r="N40" s="97">
        <f>'6 E'!$I30</f>
        <v>0</v>
      </c>
      <c r="O40" s="97">
        <f>'7 E'!$I30</f>
        <v>0</v>
      </c>
      <c r="P40" s="97">
        <f>'8 E'!$I30</f>
        <v>0</v>
      </c>
      <c r="Q40" s="97">
        <f>'9 E'!$I30</f>
        <v>0</v>
      </c>
      <c r="R40" s="97">
        <f>'10 E'!$I30</f>
        <v>0</v>
      </c>
      <c r="S40" s="97">
        <f>'11 E'!$I30</f>
        <v>0</v>
      </c>
      <c r="T40" s="97">
        <f>'12 E'!$I30</f>
        <v>0</v>
      </c>
      <c r="U40" s="97">
        <f>'13 E'!$I30</f>
        <v>0</v>
      </c>
      <c r="V40" s="97">
        <f>'14 E'!$I30</f>
        <v>0</v>
      </c>
      <c r="W40" s="97">
        <f>'15 E'!$I30</f>
        <v>0</v>
      </c>
      <c r="X40" s="97">
        <f>'16 E'!$I30</f>
        <v>0</v>
      </c>
      <c r="Y40" s="97">
        <f>'17 E'!$I30</f>
        <v>0</v>
      </c>
      <c r="Z40" s="97">
        <f>'18 E'!$I30</f>
        <v>0</v>
      </c>
      <c r="AA40" s="97">
        <f>'19 E'!$I30</f>
        <v>0</v>
      </c>
      <c r="AB40" s="97">
        <f>'20 E'!$I30</f>
        <v>0</v>
      </c>
      <c r="AC40" s="97">
        <f>'21 E'!$I30</f>
        <v>0</v>
      </c>
      <c r="AD40" s="97">
        <f>'22 E'!$I30</f>
        <v>0</v>
      </c>
      <c r="AE40" s="97">
        <f>'23 E'!$I30</f>
        <v>0</v>
      </c>
      <c r="AF40" s="97">
        <f>'24 E'!$I30</f>
        <v>0</v>
      </c>
      <c r="AG40" s="97">
        <f>'25 E'!$I30</f>
        <v>0</v>
      </c>
      <c r="AH40" s="97">
        <f>'26 E'!$I30</f>
        <v>0</v>
      </c>
      <c r="AI40" s="97">
        <f>'27 E'!$I30</f>
        <v>0</v>
      </c>
      <c r="AJ40" s="97">
        <f>'28 E'!$I30</f>
        <v>0</v>
      </c>
      <c r="AK40" s="97">
        <f>'29 E'!$I30</f>
        <v>0</v>
      </c>
      <c r="AL40" s="97">
        <f>'30 E'!$I30</f>
        <v>0</v>
      </c>
      <c r="AM40" s="97">
        <f>'31 E'!$I30</f>
        <v>0</v>
      </c>
      <c r="AN40" s="97">
        <f>'32 E'!$I30</f>
        <v>0</v>
      </c>
      <c r="AO40" s="97">
        <f>'33 E'!$I30</f>
        <v>0</v>
      </c>
      <c r="AP40" s="97">
        <f>'34 E'!$I30</f>
        <v>0</v>
      </c>
      <c r="AQ40" s="97">
        <f>'35 E'!$I30</f>
        <v>0</v>
      </c>
      <c r="AR40" s="97">
        <f>'Other Funds E'!$I30</f>
        <v>0</v>
      </c>
    </row>
    <row r="41" spans="2:44" x14ac:dyDescent="0.2">
      <c r="B41" t="s">
        <v>338</v>
      </c>
      <c r="E41" s="97">
        <f t="shared" si="7"/>
        <v>0</v>
      </c>
      <c r="F41" s="97">
        <f>'GR E'!I575</f>
        <v>0</v>
      </c>
      <c r="G41" s="97">
        <f>'SRB E'!I195</f>
        <v>0</v>
      </c>
      <c r="H41" s="97">
        <f>'ASSMT E'!I50</f>
        <v>0</v>
      </c>
      <c r="I41" s="97">
        <f>'1 E'!$I31</f>
        <v>0</v>
      </c>
      <c r="J41" s="97">
        <f>'2 E'!$I31</f>
        <v>0</v>
      </c>
      <c r="K41" s="97">
        <f>'3 E'!$I31</f>
        <v>0</v>
      </c>
      <c r="L41" s="97">
        <f>'4 E'!$I31</f>
        <v>0</v>
      </c>
      <c r="M41" s="97">
        <f>'5 E'!$I31</f>
        <v>0</v>
      </c>
      <c r="N41" s="97">
        <f>'6 E'!$I31</f>
        <v>0</v>
      </c>
      <c r="O41" s="97">
        <f>'7 E'!$I31</f>
        <v>0</v>
      </c>
      <c r="P41" s="97">
        <f>'8 E'!$I31</f>
        <v>0</v>
      </c>
      <c r="Q41" s="97">
        <f>'9 E'!$I31</f>
        <v>0</v>
      </c>
      <c r="R41" s="97">
        <f>'10 E'!$I31</f>
        <v>0</v>
      </c>
      <c r="S41" s="97">
        <f>'11 E'!$I31</f>
        <v>0</v>
      </c>
      <c r="T41" s="97">
        <f>'12 E'!$I31</f>
        <v>0</v>
      </c>
      <c r="U41" s="97">
        <f>'13 E'!$I31</f>
        <v>0</v>
      </c>
      <c r="V41" s="97">
        <f>'14 E'!$I31</f>
        <v>0</v>
      </c>
      <c r="W41" s="97">
        <f>'15 E'!$I31</f>
        <v>0</v>
      </c>
      <c r="X41" s="97">
        <f>'16 E'!$I31</f>
        <v>0</v>
      </c>
      <c r="Y41" s="97">
        <f>'17 E'!$I31</f>
        <v>0</v>
      </c>
      <c r="Z41" s="97">
        <f>'18 E'!$I31</f>
        <v>0</v>
      </c>
      <c r="AA41" s="97">
        <f>'19 E'!$I31</f>
        <v>0</v>
      </c>
      <c r="AB41" s="97">
        <f>'20 E'!$I31</f>
        <v>0</v>
      </c>
      <c r="AC41" s="97">
        <f>'21 E'!$I31</f>
        <v>0</v>
      </c>
      <c r="AD41" s="97">
        <f>'22 E'!$I31</f>
        <v>0</v>
      </c>
      <c r="AE41" s="97">
        <f>'23 E'!$I31</f>
        <v>0</v>
      </c>
      <c r="AF41" s="97">
        <f>'24 E'!$I31</f>
        <v>0</v>
      </c>
      <c r="AG41" s="97">
        <f>'25 E'!$I31</f>
        <v>0</v>
      </c>
      <c r="AH41" s="97">
        <f>'26 E'!$I31</f>
        <v>0</v>
      </c>
      <c r="AI41" s="97">
        <f>'27 E'!$I31</f>
        <v>0</v>
      </c>
      <c r="AJ41" s="97">
        <f>'28 E'!$I31</f>
        <v>0</v>
      </c>
      <c r="AK41" s="97">
        <f>'29 E'!$I31</f>
        <v>0</v>
      </c>
      <c r="AL41" s="97">
        <f>'30 E'!$I31</f>
        <v>0</v>
      </c>
      <c r="AM41" s="97">
        <f>'31 E'!$I31</f>
        <v>0</v>
      </c>
      <c r="AN41" s="97">
        <f>'32 E'!$I31</f>
        <v>0</v>
      </c>
      <c r="AO41" s="97">
        <f>'33 E'!$I31</f>
        <v>0</v>
      </c>
      <c r="AP41" s="97">
        <f>'34 E'!$I31</f>
        <v>0</v>
      </c>
      <c r="AQ41" s="97">
        <f>'35 E'!$I31</f>
        <v>0</v>
      </c>
      <c r="AR41" s="97">
        <f>'Other Funds E'!$I31</f>
        <v>0</v>
      </c>
    </row>
    <row r="42" spans="2:44" x14ac:dyDescent="0.2">
      <c r="B42" t="s">
        <v>339</v>
      </c>
      <c r="E42" s="97">
        <f t="shared" si="7"/>
        <v>0</v>
      </c>
      <c r="F42" s="97">
        <f>'GR E'!I579</f>
        <v>0</v>
      </c>
      <c r="G42" s="97"/>
      <c r="H42" s="97"/>
      <c r="I42" s="97">
        <f>'1 E'!$I32</f>
        <v>0</v>
      </c>
      <c r="J42" s="97">
        <f>'2 E'!$I32</f>
        <v>0</v>
      </c>
      <c r="K42" s="97">
        <f>'3 E'!$I32</f>
        <v>0</v>
      </c>
      <c r="L42" s="97">
        <f>'4 E'!$I32</f>
        <v>0</v>
      </c>
      <c r="M42" s="97">
        <f>'5 E'!$I32</f>
        <v>0</v>
      </c>
      <c r="N42" s="97">
        <f>'6 E'!$I32</f>
        <v>0</v>
      </c>
      <c r="O42" s="97">
        <f>'7 E'!$I32</f>
        <v>0</v>
      </c>
      <c r="P42" s="97">
        <f>'8 E'!$I32</f>
        <v>0</v>
      </c>
      <c r="Q42" s="97">
        <f>'9 E'!$I32</f>
        <v>0</v>
      </c>
      <c r="R42" s="97">
        <f>'10 E'!$I32</f>
        <v>0</v>
      </c>
      <c r="S42" s="97">
        <f>'11 E'!$I32</f>
        <v>0</v>
      </c>
      <c r="T42" s="97">
        <f>'12 E'!$I32</f>
        <v>0</v>
      </c>
      <c r="U42" s="97">
        <f>'13 E'!$I32</f>
        <v>0</v>
      </c>
      <c r="V42" s="97">
        <f>'14 E'!$I32</f>
        <v>0</v>
      </c>
      <c r="W42" s="97">
        <f>'15 E'!$I32</f>
        <v>0</v>
      </c>
      <c r="X42" s="97">
        <f>'16 E'!$I32</f>
        <v>0</v>
      </c>
      <c r="Y42" s="97">
        <f>'17 E'!$I32</f>
        <v>0</v>
      </c>
      <c r="Z42" s="97">
        <f>'18 E'!$I32</f>
        <v>0</v>
      </c>
      <c r="AA42" s="97">
        <f>'19 E'!$I32</f>
        <v>0</v>
      </c>
      <c r="AB42" s="97">
        <f>'20 E'!$I32</f>
        <v>0</v>
      </c>
      <c r="AC42" s="97">
        <f>'21 E'!$I32</f>
        <v>0</v>
      </c>
      <c r="AD42" s="97">
        <f>'22 E'!$I32</f>
        <v>0</v>
      </c>
      <c r="AE42" s="97">
        <f>'23 E'!$I32</f>
        <v>0</v>
      </c>
      <c r="AF42" s="97">
        <f>'24 E'!$I32</f>
        <v>0</v>
      </c>
      <c r="AG42" s="97">
        <f>'25 E'!$I32</f>
        <v>0</v>
      </c>
      <c r="AH42" s="97">
        <f>'26 E'!$I32</f>
        <v>0</v>
      </c>
      <c r="AI42" s="97">
        <f>'27 E'!$I32</f>
        <v>0</v>
      </c>
      <c r="AJ42" s="97">
        <f>'28 E'!$I32</f>
        <v>0</v>
      </c>
      <c r="AK42" s="97">
        <f>'29 E'!$I32</f>
        <v>0</v>
      </c>
      <c r="AL42" s="97">
        <f>'30 E'!$I32</f>
        <v>0</v>
      </c>
      <c r="AM42" s="97">
        <f>'31 E'!$I32</f>
        <v>0</v>
      </c>
      <c r="AN42" s="97">
        <f>'32 E'!$I32</f>
        <v>0</v>
      </c>
      <c r="AO42" s="97">
        <f>'33 E'!$I32</f>
        <v>0</v>
      </c>
      <c r="AP42" s="97">
        <f>'34 E'!$I32</f>
        <v>0</v>
      </c>
      <c r="AQ42" s="97">
        <f>'35 E'!$I32</f>
        <v>0</v>
      </c>
      <c r="AR42" s="97">
        <f>'Other Funds E'!$I32</f>
        <v>0</v>
      </c>
    </row>
    <row r="43" spans="2:44" x14ac:dyDescent="0.2">
      <c r="B43" t="s">
        <v>340</v>
      </c>
      <c r="E43" s="97">
        <f t="shared" si="7"/>
        <v>0</v>
      </c>
      <c r="F43" s="97"/>
      <c r="G43" s="97"/>
      <c r="H43" s="97">
        <f>'ASSMT E'!I45</f>
        <v>0</v>
      </c>
      <c r="I43" s="97">
        <f>'1 E'!$I33</f>
        <v>0</v>
      </c>
      <c r="J43" s="97">
        <f>'2 E'!$I33</f>
        <v>0</v>
      </c>
      <c r="K43" s="97">
        <f>'3 E'!$I33</f>
        <v>0</v>
      </c>
      <c r="L43" s="97">
        <f>'4 E'!$I33</f>
        <v>0</v>
      </c>
      <c r="M43" s="97">
        <f>'5 E'!$I33</f>
        <v>0</v>
      </c>
      <c r="N43" s="97">
        <f>'6 E'!$I33</f>
        <v>0</v>
      </c>
      <c r="O43" s="97">
        <f>'7 E'!$I33</f>
        <v>0</v>
      </c>
      <c r="P43" s="97">
        <f>'8 E'!$I33</f>
        <v>0</v>
      </c>
      <c r="Q43" s="97">
        <f>'9 E'!$I33</f>
        <v>0</v>
      </c>
      <c r="R43" s="97">
        <f>'10 E'!$I33</f>
        <v>0</v>
      </c>
      <c r="S43" s="97">
        <f>'11 E'!$I33</f>
        <v>0</v>
      </c>
      <c r="T43" s="97">
        <f>'12 E'!$I33</f>
        <v>0</v>
      </c>
      <c r="U43" s="97">
        <f>'13 E'!$I33</f>
        <v>0</v>
      </c>
      <c r="V43" s="97">
        <f>'14 E'!$I33</f>
        <v>0</v>
      </c>
      <c r="W43" s="97">
        <f>'15 E'!$I33</f>
        <v>0</v>
      </c>
      <c r="X43" s="97">
        <f>'16 E'!$I33</f>
        <v>0</v>
      </c>
      <c r="Y43" s="97">
        <f>'17 E'!$I33</f>
        <v>0</v>
      </c>
      <c r="Z43" s="97">
        <f>'18 E'!$I33</f>
        <v>0</v>
      </c>
      <c r="AA43" s="97">
        <f>'19 E'!$I33</f>
        <v>0</v>
      </c>
      <c r="AB43" s="97">
        <f>'20 E'!$I33</f>
        <v>0</v>
      </c>
      <c r="AC43" s="97">
        <f>'21 E'!$I33</f>
        <v>0</v>
      </c>
      <c r="AD43" s="97">
        <f>'22 E'!$I33</f>
        <v>0</v>
      </c>
      <c r="AE43" s="97">
        <f>'23 E'!$I33</f>
        <v>0</v>
      </c>
      <c r="AF43" s="97">
        <f>'24 E'!$I33</f>
        <v>0</v>
      </c>
      <c r="AG43" s="97">
        <f>'25 E'!$I33</f>
        <v>0</v>
      </c>
      <c r="AH43" s="97">
        <f>'26 E'!$I33</f>
        <v>0</v>
      </c>
      <c r="AI43" s="97">
        <f>'27 E'!$I33</f>
        <v>0</v>
      </c>
      <c r="AJ43" s="97">
        <f>'28 E'!$I33</f>
        <v>0</v>
      </c>
      <c r="AK43" s="97">
        <f>'29 E'!$I33</f>
        <v>0</v>
      </c>
      <c r="AL43" s="97">
        <f>'30 E'!$I33</f>
        <v>0</v>
      </c>
      <c r="AM43" s="97">
        <f>'31 E'!$I33</f>
        <v>0</v>
      </c>
      <c r="AN43" s="97">
        <f>'32 E'!$I33</f>
        <v>0</v>
      </c>
      <c r="AO43" s="97">
        <f>'33 E'!$I33</f>
        <v>0</v>
      </c>
      <c r="AP43" s="97">
        <f>'34 E'!$I33</f>
        <v>0</v>
      </c>
      <c r="AQ43" s="97">
        <f>'35 E'!$I33</f>
        <v>0</v>
      </c>
      <c r="AR43" s="97">
        <f>'Other Funds E'!$I33</f>
        <v>0</v>
      </c>
    </row>
    <row r="44" spans="2:44" x14ac:dyDescent="0.2">
      <c r="B44" t="s">
        <v>341</v>
      </c>
      <c r="E44" s="97">
        <f t="shared" si="7"/>
        <v>0</v>
      </c>
      <c r="F44" s="97"/>
      <c r="G44" s="97">
        <f>'SRB E'!I199-'SRB E'!I195</f>
        <v>0</v>
      </c>
      <c r="H44" s="97"/>
      <c r="I44" s="97">
        <f>'1 E'!$I34</f>
        <v>0</v>
      </c>
      <c r="J44" s="97">
        <f>'2 E'!$I34</f>
        <v>0</v>
      </c>
      <c r="K44" s="97">
        <f>'3 E'!$I34</f>
        <v>0</v>
      </c>
      <c r="L44" s="97">
        <f>'4 E'!$I34</f>
        <v>0</v>
      </c>
      <c r="M44" s="97">
        <f>'5 E'!$I34</f>
        <v>0</v>
      </c>
      <c r="N44" s="97">
        <f>'6 E'!$I34</f>
        <v>0</v>
      </c>
      <c r="O44" s="97">
        <f>'7 E'!$I34</f>
        <v>0</v>
      </c>
      <c r="P44" s="97">
        <f>'8 E'!$I34</f>
        <v>0</v>
      </c>
      <c r="Q44" s="97">
        <f>'9 E'!$I34</f>
        <v>0</v>
      </c>
      <c r="R44" s="97">
        <f>'10 E'!$I34</f>
        <v>0</v>
      </c>
      <c r="S44" s="97">
        <f>'11 E'!$I34</f>
        <v>0</v>
      </c>
      <c r="T44" s="97">
        <f>'12 E'!$I34</f>
        <v>0</v>
      </c>
      <c r="U44" s="97">
        <f>'13 E'!$I34</f>
        <v>0</v>
      </c>
      <c r="V44" s="97">
        <f>'14 E'!$I34</f>
        <v>0</v>
      </c>
      <c r="W44" s="97">
        <f>'15 E'!$I34</f>
        <v>0</v>
      </c>
      <c r="X44" s="97">
        <f>'16 E'!$I34</f>
        <v>0</v>
      </c>
      <c r="Y44" s="97">
        <f>'17 E'!$I34</f>
        <v>0</v>
      </c>
      <c r="Z44" s="97">
        <f>'18 E'!$I34</f>
        <v>0</v>
      </c>
      <c r="AA44" s="97">
        <f>'19 E'!$I34</f>
        <v>0</v>
      </c>
      <c r="AB44" s="97">
        <f>'20 E'!$I34</f>
        <v>0</v>
      </c>
      <c r="AC44" s="97">
        <f>'21 E'!$I34</f>
        <v>0</v>
      </c>
      <c r="AD44" s="97">
        <f>'22 E'!$I34</f>
        <v>0</v>
      </c>
      <c r="AE44" s="97">
        <f>'23 E'!$I34</f>
        <v>0</v>
      </c>
      <c r="AF44" s="97">
        <f>'24 E'!$I34</f>
        <v>0</v>
      </c>
      <c r="AG44" s="97">
        <f>'25 E'!$I34</f>
        <v>0</v>
      </c>
      <c r="AH44" s="97">
        <f>'26 E'!$I34</f>
        <v>0</v>
      </c>
      <c r="AI44" s="97">
        <f>'27 E'!$I34</f>
        <v>0</v>
      </c>
      <c r="AJ44" s="97">
        <f>'28 E'!$I34</f>
        <v>0</v>
      </c>
      <c r="AK44" s="97">
        <f>'29 E'!$I34</f>
        <v>0</v>
      </c>
      <c r="AL44" s="97">
        <f>'30 E'!$I34</f>
        <v>0</v>
      </c>
      <c r="AM44" s="97">
        <f>'31 E'!$I34</f>
        <v>0</v>
      </c>
      <c r="AN44" s="97">
        <f>'32 E'!$I34</f>
        <v>0</v>
      </c>
      <c r="AO44" s="97">
        <f>'33 E'!$I34</f>
        <v>0</v>
      </c>
      <c r="AP44" s="97">
        <f>'34 E'!$I34</f>
        <v>0</v>
      </c>
      <c r="AQ44" s="97">
        <f>'35 E'!$I34</f>
        <v>0</v>
      </c>
      <c r="AR44" s="97">
        <f>'Other Funds E'!$I34</f>
        <v>0</v>
      </c>
    </row>
    <row r="45" spans="2:44" x14ac:dyDescent="0.2">
      <c r="B45" t="s">
        <v>316</v>
      </c>
      <c r="E45" s="97">
        <f t="shared" si="7"/>
        <v>0</v>
      </c>
      <c r="F45" s="97">
        <f>'GR E'!I535</f>
        <v>0</v>
      </c>
      <c r="G45" s="97"/>
      <c r="H45" s="97"/>
      <c r="I45" s="97">
        <f>'1 E'!$I35</f>
        <v>0</v>
      </c>
      <c r="J45" s="97">
        <f>'2 E'!$I35</f>
        <v>0</v>
      </c>
      <c r="K45" s="97">
        <f>'3 E'!$I35</f>
        <v>0</v>
      </c>
      <c r="L45" s="97">
        <f>'4 E'!$I35</f>
        <v>0</v>
      </c>
      <c r="M45" s="97">
        <f>'5 E'!$I35</f>
        <v>0</v>
      </c>
      <c r="N45" s="97">
        <f>'6 E'!$I35</f>
        <v>0</v>
      </c>
      <c r="O45" s="97">
        <f>'7 E'!$I35</f>
        <v>0</v>
      </c>
      <c r="P45" s="97">
        <f>'8 E'!$I35</f>
        <v>0</v>
      </c>
      <c r="Q45" s="97">
        <f>'9 E'!$I35</f>
        <v>0</v>
      </c>
      <c r="R45" s="97">
        <f>'10 E'!$I35</f>
        <v>0</v>
      </c>
      <c r="S45" s="97">
        <f>'11 E'!$I35</f>
        <v>0</v>
      </c>
      <c r="T45" s="97">
        <f>'12 E'!$I35</f>
        <v>0</v>
      </c>
      <c r="U45" s="97">
        <f>'13 E'!$I35</f>
        <v>0</v>
      </c>
      <c r="V45" s="97">
        <f>'14 E'!$I35</f>
        <v>0</v>
      </c>
      <c r="W45" s="97">
        <f>'15 E'!$I35</f>
        <v>0</v>
      </c>
      <c r="X45" s="97">
        <f>'16 E'!$I35</f>
        <v>0</v>
      </c>
      <c r="Y45" s="97">
        <f>'17 E'!$I35</f>
        <v>0</v>
      </c>
      <c r="Z45" s="97">
        <f>'18 E'!$I35</f>
        <v>0</v>
      </c>
      <c r="AA45" s="97">
        <f>'19 E'!$I35</f>
        <v>0</v>
      </c>
      <c r="AB45" s="97">
        <f>'20 E'!$I35</f>
        <v>0</v>
      </c>
      <c r="AC45" s="97">
        <f>'21 E'!$I35</f>
        <v>0</v>
      </c>
      <c r="AD45" s="97">
        <f>'22 E'!$I35</f>
        <v>0</v>
      </c>
      <c r="AE45" s="97">
        <f>'23 E'!$I35</f>
        <v>0</v>
      </c>
      <c r="AF45" s="97">
        <f>'24 E'!$I35</f>
        <v>0</v>
      </c>
      <c r="AG45" s="97">
        <f>'25 E'!$I35</f>
        <v>0</v>
      </c>
      <c r="AH45" s="97">
        <f>'26 E'!$I35</f>
        <v>0</v>
      </c>
      <c r="AI45" s="97">
        <f>'27 E'!$I35</f>
        <v>0</v>
      </c>
      <c r="AJ45" s="97">
        <f>'28 E'!$I35</f>
        <v>0</v>
      </c>
      <c r="AK45" s="97">
        <f>'29 E'!$I35</f>
        <v>0</v>
      </c>
      <c r="AL45" s="97">
        <f>'30 E'!$I35</f>
        <v>0</v>
      </c>
      <c r="AM45" s="97">
        <f>'31 E'!$I35</f>
        <v>0</v>
      </c>
      <c r="AN45" s="97">
        <f>'32 E'!$I35</f>
        <v>0</v>
      </c>
      <c r="AO45" s="97">
        <f>'33 E'!$I35</f>
        <v>0</v>
      </c>
      <c r="AP45" s="97">
        <f>'34 E'!$I35</f>
        <v>0</v>
      </c>
      <c r="AQ45" s="97">
        <f>'35 E'!$I35</f>
        <v>0</v>
      </c>
      <c r="AR45" s="97">
        <f>'Other Funds E'!$I35</f>
        <v>0</v>
      </c>
    </row>
    <row r="46" spans="2:44" x14ac:dyDescent="0.2">
      <c r="C46" t="s">
        <v>342</v>
      </c>
      <c r="E46" s="97">
        <f>IF((ROUND(SUM(E23:E45),2))=ROUND(SUM(F46:AR46),2),SUM(E23:E45),"Error")</f>
        <v>0</v>
      </c>
      <c r="F46" s="97">
        <f t="shared" ref="F46:AR46" si="8">ROUND(SUM(F23:F45),2)</f>
        <v>0</v>
      </c>
      <c r="G46" s="97">
        <f t="shared" si="8"/>
        <v>0</v>
      </c>
      <c r="H46" s="97">
        <f t="shared" si="8"/>
        <v>0</v>
      </c>
      <c r="I46" s="97">
        <f t="shared" si="8"/>
        <v>0</v>
      </c>
      <c r="J46" s="97">
        <f t="shared" si="8"/>
        <v>0</v>
      </c>
      <c r="K46" s="97">
        <f t="shared" si="8"/>
        <v>0</v>
      </c>
      <c r="L46" s="97">
        <f t="shared" si="8"/>
        <v>0</v>
      </c>
      <c r="M46" s="97">
        <f t="shared" si="8"/>
        <v>0</v>
      </c>
      <c r="N46" s="97">
        <f t="shared" si="8"/>
        <v>0</v>
      </c>
      <c r="O46" s="97">
        <f t="shared" si="8"/>
        <v>0</v>
      </c>
      <c r="P46" s="97">
        <f t="shared" si="8"/>
        <v>0</v>
      </c>
      <c r="Q46" s="97">
        <f t="shared" si="8"/>
        <v>0</v>
      </c>
      <c r="R46" s="97">
        <f t="shared" si="8"/>
        <v>0</v>
      </c>
      <c r="S46" s="97">
        <f t="shared" si="8"/>
        <v>0</v>
      </c>
      <c r="T46" s="97">
        <f t="shared" si="8"/>
        <v>0</v>
      </c>
      <c r="U46" s="97">
        <f t="shared" si="8"/>
        <v>0</v>
      </c>
      <c r="V46" s="97">
        <f t="shared" si="8"/>
        <v>0</v>
      </c>
      <c r="W46" s="97">
        <f t="shared" si="8"/>
        <v>0</v>
      </c>
      <c r="X46" s="97">
        <f t="shared" si="8"/>
        <v>0</v>
      </c>
      <c r="Y46" s="97">
        <f t="shared" si="8"/>
        <v>0</v>
      </c>
      <c r="Z46" s="97">
        <f t="shared" si="8"/>
        <v>0</v>
      </c>
      <c r="AA46" s="97">
        <f t="shared" si="8"/>
        <v>0</v>
      </c>
      <c r="AB46" s="97">
        <f t="shared" si="8"/>
        <v>0</v>
      </c>
      <c r="AC46" s="97">
        <f t="shared" si="8"/>
        <v>0</v>
      </c>
      <c r="AD46" s="97">
        <f t="shared" si="8"/>
        <v>0</v>
      </c>
      <c r="AE46" s="97">
        <f t="shared" si="8"/>
        <v>0</v>
      </c>
      <c r="AF46" s="97">
        <f t="shared" si="8"/>
        <v>0</v>
      </c>
      <c r="AG46" s="97">
        <f t="shared" si="8"/>
        <v>0</v>
      </c>
      <c r="AH46" s="97">
        <f t="shared" si="8"/>
        <v>0</v>
      </c>
      <c r="AI46" s="97">
        <f t="shared" si="8"/>
        <v>0</v>
      </c>
      <c r="AJ46" s="97">
        <f t="shared" si="8"/>
        <v>0</v>
      </c>
      <c r="AK46" s="97">
        <f t="shared" si="8"/>
        <v>0</v>
      </c>
      <c r="AL46" s="97">
        <f t="shared" si="8"/>
        <v>0</v>
      </c>
      <c r="AM46" s="97">
        <f t="shared" si="8"/>
        <v>0</v>
      </c>
      <c r="AN46" s="97">
        <f t="shared" si="8"/>
        <v>0</v>
      </c>
      <c r="AO46" s="97">
        <f t="shared" si="8"/>
        <v>0</v>
      </c>
      <c r="AP46" s="97">
        <f t="shared" si="8"/>
        <v>0</v>
      </c>
      <c r="AQ46" s="97">
        <f t="shared" si="8"/>
        <v>0</v>
      </c>
      <c r="AR46" s="97">
        <f t="shared" si="8"/>
        <v>0</v>
      </c>
    </row>
    <row r="47" spans="2:44" x14ac:dyDescent="0.2">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row>
    <row r="48" spans="2:44" x14ac:dyDescent="0.2">
      <c r="C48" t="s">
        <v>343</v>
      </c>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row>
    <row r="49" spans="1:44" x14ac:dyDescent="0.2">
      <c r="C49" t="s">
        <v>344</v>
      </c>
      <c r="E49" s="97">
        <f>IF((ROUND(SUM(E20-E46),2))=ROUND(SUM(F49:AR49),2),SUM(E20-E46),"Error")</f>
        <v>0</v>
      </c>
      <c r="F49" s="97">
        <f t="shared" ref="F49:AR49" si="9">+F20-F46</f>
        <v>0</v>
      </c>
      <c r="G49" s="97">
        <f t="shared" si="9"/>
        <v>0</v>
      </c>
      <c r="H49" s="97">
        <f t="shared" si="9"/>
        <v>0</v>
      </c>
      <c r="I49" s="97">
        <f t="shared" si="9"/>
        <v>0</v>
      </c>
      <c r="J49" s="97">
        <f t="shared" si="9"/>
        <v>0</v>
      </c>
      <c r="K49" s="97">
        <f t="shared" si="9"/>
        <v>0</v>
      </c>
      <c r="L49" s="97">
        <f t="shared" si="9"/>
        <v>0</v>
      </c>
      <c r="M49" s="97">
        <f t="shared" si="9"/>
        <v>0</v>
      </c>
      <c r="N49" s="97">
        <f t="shared" si="9"/>
        <v>0</v>
      </c>
      <c r="O49" s="97">
        <f t="shared" si="9"/>
        <v>0</v>
      </c>
      <c r="P49" s="97">
        <f t="shared" si="9"/>
        <v>0</v>
      </c>
      <c r="Q49" s="97">
        <f t="shared" si="9"/>
        <v>0</v>
      </c>
      <c r="R49" s="97">
        <f t="shared" si="9"/>
        <v>0</v>
      </c>
      <c r="S49" s="97">
        <f t="shared" si="9"/>
        <v>0</v>
      </c>
      <c r="T49" s="97">
        <f t="shared" si="9"/>
        <v>0</v>
      </c>
      <c r="U49" s="97">
        <f t="shared" si="9"/>
        <v>0</v>
      </c>
      <c r="V49" s="97">
        <f t="shared" si="9"/>
        <v>0</v>
      </c>
      <c r="W49" s="97">
        <f t="shared" si="9"/>
        <v>0</v>
      </c>
      <c r="X49" s="97">
        <f t="shared" si="9"/>
        <v>0</v>
      </c>
      <c r="Y49" s="97">
        <f t="shared" si="9"/>
        <v>0</v>
      </c>
      <c r="Z49" s="97">
        <f t="shared" si="9"/>
        <v>0</v>
      </c>
      <c r="AA49" s="97">
        <f t="shared" si="9"/>
        <v>0</v>
      </c>
      <c r="AB49" s="97">
        <f t="shared" si="9"/>
        <v>0</v>
      </c>
      <c r="AC49" s="97">
        <f t="shared" si="9"/>
        <v>0</v>
      </c>
      <c r="AD49" s="97">
        <f t="shared" si="9"/>
        <v>0</v>
      </c>
      <c r="AE49" s="97">
        <f t="shared" si="9"/>
        <v>0</v>
      </c>
      <c r="AF49" s="97">
        <f t="shared" si="9"/>
        <v>0</v>
      </c>
      <c r="AG49" s="97">
        <f t="shared" si="9"/>
        <v>0</v>
      </c>
      <c r="AH49" s="97">
        <f t="shared" si="9"/>
        <v>0</v>
      </c>
      <c r="AI49" s="97">
        <f t="shared" si="9"/>
        <v>0</v>
      </c>
      <c r="AJ49" s="97">
        <f t="shared" si="9"/>
        <v>0</v>
      </c>
      <c r="AK49" s="97">
        <f t="shared" si="9"/>
        <v>0</v>
      </c>
      <c r="AL49" s="97">
        <f t="shared" si="9"/>
        <v>0</v>
      </c>
      <c r="AM49" s="97">
        <f t="shared" si="9"/>
        <v>0</v>
      </c>
      <c r="AN49" s="97">
        <f t="shared" si="9"/>
        <v>0</v>
      </c>
      <c r="AO49" s="97">
        <f t="shared" si="9"/>
        <v>0</v>
      </c>
      <c r="AP49" s="97">
        <f t="shared" si="9"/>
        <v>0</v>
      </c>
      <c r="AQ49" s="97">
        <f t="shared" si="9"/>
        <v>0</v>
      </c>
      <c r="AR49" s="97">
        <f t="shared" si="9"/>
        <v>0</v>
      </c>
    </row>
    <row r="50" spans="1:44" x14ac:dyDescent="0.2">
      <c r="C50" t="s">
        <v>345</v>
      </c>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row>
    <row r="51" spans="1:44" x14ac:dyDescent="0.2">
      <c r="C51" t="s">
        <v>346</v>
      </c>
      <c r="E51" s="97">
        <f>ROUND(SUM(F51:AR51),2)</f>
        <v>0</v>
      </c>
      <c r="F51" s="97">
        <f>'GR Sum.'!G23</f>
        <v>0</v>
      </c>
      <c r="G51" s="97">
        <f>'SRB Sum.'!G23</f>
        <v>0</v>
      </c>
      <c r="H51" s="97">
        <f>'ASSMT Sum'!G23</f>
        <v>0</v>
      </c>
      <c r="I51" s="97">
        <f>'1 Sum.'!$G$23</f>
        <v>0</v>
      </c>
      <c r="J51" s="97">
        <f>'2 Sum.'!$G$23</f>
        <v>0</v>
      </c>
      <c r="K51" s="97">
        <f>'3 Sum.'!$G$23</f>
        <v>0</v>
      </c>
      <c r="L51" s="97">
        <f>'4 Sum.'!$G$23</f>
        <v>0</v>
      </c>
      <c r="M51" s="97">
        <f>'5 Sum.'!$G$23</f>
        <v>0</v>
      </c>
      <c r="N51" s="97">
        <f>'6 Sum.'!$G$23</f>
        <v>0</v>
      </c>
      <c r="O51" s="97">
        <f>'7 Sum.'!$G$23</f>
        <v>0</v>
      </c>
      <c r="P51" s="97">
        <f>'8 Sum.'!$G$23</f>
        <v>0</v>
      </c>
      <c r="Q51" s="97">
        <f>'9 Sum.'!$G$23</f>
        <v>0</v>
      </c>
      <c r="R51" s="97">
        <f>'10 Sum.'!$G$23</f>
        <v>0</v>
      </c>
      <c r="S51" s="97">
        <f>'11 Sum.'!$G$23</f>
        <v>0</v>
      </c>
      <c r="T51" s="97">
        <f>'12 Sum.'!$G$23</f>
        <v>0</v>
      </c>
      <c r="U51" s="97">
        <f>'13 Sum.'!$G$23</f>
        <v>0</v>
      </c>
      <c r="V51" s="97">
        <f>'14 Sum.'!$G$23</f>
        <v>0</v>
      </c>
      <c r="W51" s="97">
        <f>'15 Sum.'!$G$23</f>
        <v>0</v>
      </c>
      <c r="X51" s="97">
        <f>'16 Sum.'!$G$23</f>
        <v>0</v>
      </c>
      <c r="Y51" s="97">
        <f>'17 Sum.'!$G$23</f>
        <v>0</v>
      </c>
      <c r="Z51" s="97">
        <f>'18 Sum.'!$G$23</f>
        <v>0</v>
      </c>
      <c r="AA51" s="97">
        <f>'19 Sum.'!$G$23</f>
        <v>0</v>
      </c>
      <c r="AB51" s="97">
        <f>'20 Sum.'!$G$23</f>
        <v>0</v>
      </c>
      <c r="AC51" s="97">
        <f>'21 Sum.'!$G$23</f>
        <v>0</v>
      </c>
      <c r="AD51" s="97">
        <f>'22 Sum.'!$G$23</f>
        <v>0</v>
      </c>
      <c r="AE51" s="97">
        <f>'23 Sum.'!$G$23</f>
        <v>0</v>
      </c>
      <c r="AF51" s="97">
        <f>'24 Sum.'!$G$23</f>
        <v>0</v>
      </c>
      <c r="AG51" s="97">
        <f>'25 Sum.'!$G$23</f>
        <v>0</v>
      </c>
      <c r="AH51" s="97">
        <f>'26 Sum.'!$G$23</f>
        <v>0</v>
      </c>
      <c r="AI51" s="97">
        <f>'27 Sum.'!$G$23</f>
        <v>0</v>
      </c>
      <c r="AJ51" s="97">
        <f>'28 Sum.'!$G$23</f>
        <v>0</v>
      </c>
      <c r="AK51" s="97">
        <f>'29 Sum.'!$G$23</f>
        <v>0</v>
      </c>
      <c r="AL51" s="97">
        <f>'30 Sum.'!$G$23</f>
        <v>0</v>
      </c>
      <c r="AM51" s="97">
        <f>'31 Sum.'!$G$23</f>
        <v>0</v>
      </c>
      <c r="AN51" s="97">
        <f>'32 Sum.'!$G$23</f>
        <v>0</v>
      </c>
      <c r="AO51" s="97">
        <f>'33 Sum.'!$G$23</f>
        <v>0</v>
      </c>
      <c r="AP51" s="97">
        <f>'34 Sum.'!$G$23</f>
        <v>0</v>
      </c>
      <c r="AQ51" s="97">
        <f>'35 Sum.'!$G$23</f>
        <v>0</v>
      </c>
      <c r="AR51" s="97">
        <f>'Other Funds Sum.'!$G$23</f>
        <v>0</v>
      </c>
    </row>
    <row r="53" spans="1:44" ht="13.5" thickBot="1" x14ac:dyDescent="0.25">
      <c r="C53" t="s">
        <v>347</v>
      </c>
      <c r="E53" s="141">
        <f>IF((ROUND(SUM(E49:E51),2))=ROUND(SUM(F53:AR53),2),SUM(E49:E51),"Error")</f>
        <v>0</v>
      </c>
      <c r="F53" s="141">
        <f t="shared" ref="F53:AR53" si="10">+F49+F51</f>
        <v>0</v>
      </c>
      <c r="G53" s="141">
        <f t="shared" si="10"/>
        <v>0</v>
      </c>
      <c r="H53" s="141">
        <f t="shared" si="10"/>
        <v>0</v>
      </c>
      <c r="I53" s="141">
        <f t="shared" si="10"/>
        <v>0</v>
      </c>
      <c r="J53" s="141">
        <f t="shared" si="10"/>
        <v>0</v>
      </c>
      <c r="K53" s="141">
        <f t="shared" si="10"/>
        <v>0</v>
      </c>
      <c r="L53" s="141">
        <f t="shared" si="10"/>
        <v>0</v>
      </c>
      <c r="M53" s="141">
        <f t="shared" si="10"/>
        <v>0</v>
      </c>
      <c r="N53" s="141">
        <f t="shared" si="10"/>
        <v>0</v>
      </c>
      <c r="O53" s="141">
        <f t="shared" si="10"/>
        <v>0</v>
      </c>
      <c r="P53" s="141">
        <f t="shared" si="10"/>
        <v>0</v>
      </c>
      <c r="Q53" s="141">
        <f t="shared" si="10"/>
        <v>0</v>
      </c>
      <c r="R53" s="141">
        <f t="shared" si="10"/>
        <v>0</v>
      </c>
      <c r="S53" s="141">
        <f t="shared" si="10"/>
        <v>0</v>
      </c>
      <c r="T53" s="141">
        <f t="shared" si="10"/>
        <v>0</v>
      </c>
      <c r="U53" s="141">
        <f t="shared" si="10"/>
        <v>0</v>
      </c>
      <c r="V53" s="141">
        <f t="shared" si="10"/>
        <v>0</v>
      </c>
      <c r="W53" s="141">
        <f t="shared" si="10"/>
        <v>0</v>
      </c>
      <c r="X53" s="141">
        <f t="shared" si="10"/>
        <v>0</v>
      </c>
      <c r="Y53" s="141">
        <f t="shared" si="10"/>
        <v>0</v>
      </c>
      <c r="Z53" s="141">
        <f t="shared" si="10"/>
        <v>0</v>
      </c>
      <c r="AA53" s="141">
        <f t="shared" si="10"/>
        <v>0</v>
      </c>
      <c r="AB53" s="141">
        <f t="shared" si="10"/>
        <v>0</v>
      </c>
      <c r="AC53" s="141">
        <f t="shared" si="10"/>
        <v>0</v>
      </c>
      <c r="AD53" s="141">
        <f t="shared" si="10"/>
        <v>0</v>
      </c>
      <c r="AE53" s="141">
        <f t="shared" si="10"/>
        <v>0</v>
      </c>
      <c r="AF53" s="141">
        <f t="shared" si="10"/>
        <v>0</v>
      </c>
      <c r="AG53" s="141">
        <f t="shared" si="10"/>
        <v>0</v>
      </c>
      <c r="AH53" s="141">
        <f t="shared" si="10"/>
        <v>0</v>
      </c>
      <c r="AI53" s="141">
        <f t="shared" si="10"/>
        <v>0</v>
      </c>
      <c r="AJ53" s="141">
        <f t="shared" si="10"/>
        <v>0</v>
      </c>
      <c r="AK53" s="141">
        <f t="shared" si="10"/>
        <v>0</v>
      </c>
      <c r="AL53" s="141">
        <f t="shared" si="10"/>
        <v>0</v>
      </c>
      <c r="AM53" s="141">
        <f t="shared" si="10"/>
        <v>0</v>
      </c>
      <c r="AN53" s="141">
        <f t="shared" si="10"/>
        <v>0</v>
      </c>
      <c r="AO53" s="141">
        <f t="shared" si="10"/>
        <v>0</v>
      </c>
      <c r="AP53" s="141">
        <f t="shared" si="10"/>
        <v>0</v>
      </c>
      <c r="AQ53" s="141">
        <f t="shared" si="10"/>
        <v>0</v>
      </c>
      <c r="AR53" s="141">
        <f t="shared" si="10"/>
        <v>0</v>
      </c>
    </row>
    <row r="54" spans="1:44" ht="13.5" thickTop="1" x14ac:dyDescent="0.2">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row>
    <row r="55" spans="1:44" x14ac:dyDescent="0.2">
      <c r="B55" s="113"/>
      <c r="C55" s="113"/>
      <c r="D55" s="113"/>
      <c r="E55" s="113"/>
      <c r="F55" s="113"/>
      <c r="G55" s="113"/>
      <c r="H55" s="113"/>
      <c r="I55" s="113"/>
    </row>
    <row r="56" spans="1:44" x14ac:dyDescent="0.2">
      <c r="A56" s="142"/>
      <c r="B56" s="113"/>
      <c r="C56" s="113"/>
      <c r="D56" s="113"/>
      <c r="E56" s="113"/>
      <c r="F56" s="143" t="s">
        <v>348</v>
      </c>
      <c r="G56" s="144"/>
      <c r="H56" s="144"/>
      <c r="I56" s="145"/>
      <c r="J56" s="19"/>
      <c r="K56" s="47" t="s">
        <v>349</v>
      </c>
      <c r="L56" s="19"/>
      <c r="M56" s="19"/>
      <c r="N56" s="19"/>
      <c r="O56" s="19"/>
      <c r="P56" s="47" t="s">
        <v>350</v>
      </c>
      <c r="Q56" s="19"/>
      <c r="R56" s="19"/>
      <c r="S56" s="19"/>
      <c r="T56" s="19"/>
      <c r="U56" s="47" t="s">
        <v>351</v>
      </c>
      <c r="V56" s="19"/>
      <c r="W56" s="19"/>
      <c r="X56" s="19"/>
      <c r="Y56" s="19"/>
      <c r="Z56" s="47" t="s">
        <v>352</v>
      </c>
      <c r="AA56" s="19"/>
      <c r="AB56" s="19"/>
      <c r="AC56" s="19"/>
      <c r="AD56" s="19"/>
      <c r="AE56" s="47" t="s">
        <v>353</v>
      </c>
      <c r="AF56" s="19"/>
      <c r="AG56" s="19"/>
      <c r="AH56" s="19"/>
      <c r="AI56" s="19"/>
      <c r="AJ56" s="143" t="s">
        <v>354</v>
      </c>
      <c r="AK56" s="19"/>
      <c r="AL56" s="19"/>
      <c r="AM56" s="19"/>
      <c r="AN56" s="19"/>
      <c r="AO56" s="143" t="s">
        <v>355</v>
      </c>
      <c r="AP56" s="19"/>
      <c r="AQ56" s="19"/>
      <c r="AR56" s="19"/>
    </row>
    <row r="98" spans="7:44" x14ac:dyDescent="0.2">
      <c r="G98" s="19" t="s">
        <v>356</v>
      </c>
      <c r="H98" s="19"/>
      <c r="I98" s="19">
        <f>LEN('1 R'!$A$3)</f>
        <v>6</v>
      </c>
      <c r="J98">
        <f>LEN('2 R'!$A$3)</f>
        <v>6</v>
      </c>
      <c r="K98">
        <f>LEN('3 R'!$A$3)</f>
        <v>6</v>
      </c>
      <c r="L98">
        <f>LEN('4 R'!$A$3)</f>
        <v>6</v>
      </c>
      <c r="M98">
        <f>LEN('5 R'!$A$3)</f>
        <v>6</v>
      </c>
      <c r="N98">
        <f>LEN('6 R'!$A$3)</f>
        <v>6</v>
      </c>
      <c r="O98">
        <f>LEN('7 R'!$A$3)</f>
        <v>6</v>
      </c>
      <c r="P98">
        <f>LEN('8 R'!$A$3)</f>
        <v>6</v>
      </c>
      <c r="Q98">
        <f>LEN('9 R'!$A$3)</f>
        <v>6</v>
      </c>
      <c r="R98">
        <f>LEN('10 R'!$A$3)</f>
        <v>7</v>
      </c>
      <c r="S98">
        <f>LEN('11 R'!$A$3)</f>
        <v>7</v>
      </c>
      <c r="T98">
        <f>LEN('12 R'!$A$3)</f>
        <v>7</v>
      </c>
      <c r="U98">
        <f>LEN('13 R'!$A$3)</f>
        <v>7</v>
      </c>
      <c r="V98">
        <f>LEN('14 R'!$A$3)</f>
        <v>7</v>
      </c>
      <c r="W98">
        <f>LEN('15 R'!$A$3)</f>
        <v>7</v>
      </c>
      <c r="X98">
        <f>LEN('16 R'!$A$3)</f>
        <v>7</v>
      </c>
      <c r="Y98">
        <f>LEN('17 R'!$A$3)</f>
        <v>7</v>
      </c>
      <c r="Z98">
        <f>LEN('18 R'!$A$3)</f>
        <v>7</v>
      </c>
      <c r="AA98">
        <f>LEN('19 R'!$A$3)</f>
        <v>7</v>
      </c>
      <c r="AB98">
        <f>LEN('20 R'!$A$3)</f>
        <v>7</v>
      </c>
      <c r="AC98">
        <f>LEN('21 R'!$A$3)</f>
        <v>7</v>
      </c>
      <c r="AD98">
        <f>LEN('22 R'!$A$3)</f>
        <v>7</v>
      </c>
      <c r="AE98">
        <f>LEN('23 R'!$A$3)</f>
        <v>7</v>
      </c>
      <c r="AF98">
        <f>LEN('24 R'!$A$3)</f>
        <v>7</v>
      </c>
      <c r="AG98">
        <f>LEN('25 R'!$A$3)</f>
        <v>7</v>
      </c>
      <c r="AH98">
        <f>LEN('26 R'!$A$3)</f>
        <v>7</v>
      </c>
      <c r="AI98">
        <f>LEN('27 R'!$A$3)</f>
        <v>7</v>
      </c>
      <c r="AJ98">
        <f>LEN('28 R'!$A$3)</f>
        <v>7</v>
      </c>
      <c r="AK98">
        <f>LEN('29 R'!$A$3)</f>
        <v>7</v>
      </c>
      <c r="AL98">
        <f>LEN('30 R'!$A$3)</f>
        <v>7</v>
      </c>
      <c r="AM98">
        <f>LEN('31 R'!$A$3)</f>
        <v>7</v>
      </c>
      <c r="AN98">
        <f>LEN('32 R'!$A$3)</f>
        <v>7</v>
      </c>
      <c r="AO98">
        <f>LEN('33 R'!$A$3)</f>
        <v>7</v>
      </c>
      <c r="AP98">
        <f>LEN('34 R'!$A$3)</f>
        <v>7</v>
      </c>
      <c r="AQ98">
        <f>LEN('35 R'!$A$3)</f>
        <v>7</v>
      </c>
      <c r="AR98">
        <f>LEN('Other Funds R'!$A$14)</f>
        <v>11</v>
      </c>
    </row>
    <row r="100" spans="7:44" x14ac:dyDescent="0.2">
      <c r="G100" t="s">
        <v>357</v>
      </c>
      <c r="I100">
        <f>FIND("F",'1 R'!$A$3,(LEN('1 R'!$A$3)-4))</f>
        <v>3</v>
      </c>
      <c r="J100">
        <f>FIND("F",'2 R'!$A$3,(LEN('2 R'!$A$3)-4))</f>
        <v>3</v>
      </c>
      <c r="K100">
        <f>FIND("F",'3 R'!$A$3,(LEN('3 R'!$A$3)-4))</f>
        <v>3</v>
      </c>
      <c r="L100">
        <f>FIND("F",'4 R'!$A$3,(LEN('4 R'!$A$3)-4))</f>
        <v>3</v>
      </c>
      <c r="M100">
        <f>FIND("F",'5 R'!$A$3,(LEN('5 R'!$A$3)-4))</f>
        <v>3</v>
      </c>
      <c r="N100">
        <f>FIND("F",'6 R'!$A$3,(LEN('6 R'!$A$3)-4))</f>
        <v>3</v>
      </c>
      <c r="O100">
        <f>FIND("F",'7 R'!$A$3,(LEN('7 R'!$A$3)-4))</f>
        <v>3</v>
      </c>
      <c r="P100">
        <f>FIND("F",'8 R'!$A$3,(LEN('8 R'!$A$3)-4))</f>
        <v>3</v>
      </c>
      <c r="Q100">
        <f>FIND("F",'9 R'!$A$3,(LEN('9 R'!$A$3)-4))</f>
        <v>3</v>
      </c>
      <c r="R100">
        <f>FIND("F",'10 R'!$A$3,(LEN('10 R'!$A$3)-4))</f>
        <v>4</v>
      </c>
      <c r="S100">
        <f>FIND("F",'11 R'!$A$3,(LEN('11 R'!$A$3)-4))</f>
        <v>4</v>
      </c>
      <c r="T100">
        <f>FIND("F",'12 R'!$A$3,(LEN('12 R'!$A$3)-4))</f>
        <v>4</v>
      </c>
      <c r="U100">
        <f>FIND("F",'13 R'!$A$3,(LEN('13 R'!$A$3)-4))</f>
        <v>4</v>
      </c>
      <c r="V100">
        <f>FIND("F",'14 R'!$A$3,(LEN('14 R'!$A$3)-4))</f>
        <v>4</v>
      </c>
      <c r="W100">
        <f>FIND("F",'15 R'!$A$3,(LEN('15 R'!$A$3)-4))</f>
        <v>4</v>
      </c>
      <c r="X100">
        <f>FIND("F",'16 R'!$A$3,(LEN('16 R'!$A$3)-4))</f>
        <v>4</v>
      </c>
      <c r="Y100">
        <f>FIND("F",'17 R'!$A$3,(LEN('17 R'!$A$3)-4))</f>
        <v>4</v>
      </c>
      <c r="Z100">
        <f>FIND("F",'18 R'!$A$3,(LEN('18 R'!$A$3)-4))</f>
        <v>4</v>
      </c>
      <c r="AA100">
        <f>FIND("F",'19 R'!$A$3,(LEN('19 R'!$A$3)-4))</f>
        <v>4</v>
      </c>
      <c r="AB100">
        <f>FIND("F",'20 R'!$A$3,(LEN('20 R'!$A$3)-4))</f>
        <v>4</v>
      </c>
      <c r="AC100">
        <f>FIND("F",'21 R'!$A$3,(LEN('21 R'!$A$3)-4))</f>
        <v>4</v>
      </c>
      <c r="AD100">
        <f>FIND("F",'22 R'!$A$3,(LEN('22 R'!$A$3)-4))</f>
        <v>4</v>
      </c>
      <c r="AE100">
        <f>FIND("F",'23 R'!$A$3,(LEN('23 R'!$A$3)-4))</f>
        <v>4</v>
      </c>
      <c r="AF100">
        <f>FIND("F",'24 R'!$A$3,(LEN('24 R'!$A$3)-4))</f>
        <v>4</v>
      </c>
      <c r="AG100">
        <f>FIND("F",'25 R'!$A$3,(LEN('25 R'!$A$3)-4))</f>
        <v>4</v>
      </c>
      <c r="AH100">
        <f>FIND("F",'26 R'!$A$3,(LEN('26 R'!$A$3)-4))</f>
        <v>4</v>
      </c>
      <c r="AI100">
        <f>FIND("F",'27 R'!$A$3,(LEN('27 R'!$A$3)-4))</f>
        <v>4</v>
      </c>
      <c r="AJ100">
        <f>FIND("F",'28 R'!$A$3,(LEN('28 R'!$A$3)-4))</f>
        <v>4</v>
      </c>
      <c r="AK100">
        <f>FIND("F",'29 R'!$A$3,(LEN('29 R'!$A$3)-4))</f>
        <v>4</v>
      </c>
      <c r="AL100">
        <f>FIND("F",'30 R'!$A$3,(LEN('30 R'!$A$3)-4))</f>
        <v>4</v>
      </c>
      <c r="AM100">
        <f>FIND("F",'31 R'!$A$3,(LEN('31 R'!$A$3)-4))</f>
        <v>4</v>
      </c>
      <c r="AN100">
        <f>FIND("F",'32 R'!$A$3,(LEN('32 R'!$A$3)-4))</f>
        <v>4</v>
      </c>
      <c r="AO100">
        <f>FIND("F",'33 R'!$A$3,(LEN('33 R'!$A$3)-4))</f>
        <v>4</v>
      </c>
      <c r="AP100">
        <f>FIND("F",'34 R'!$A$3,(LEN('34 R'!$A$3)-4))</f>
        <v>4</v>
      </c>
      <c r="AQ100">
        <f>FIND("F",'35 R'!$A$3,(LEN('35 R'!$A$3)-4))</f>
        <v>4</v>
      </c>
      <c r="AR100">
        <f>FIND("F",'Other Funds R'!$A$14,(LEN('Other Funds R'!$A$14)-4))</f>
        <v>7</v>
      </c>
    </row>
    <row r="102" spans="7:44" x14ac:dyDescent="0.2">
      <c r="G102" t="s">
        <v>358</v>
      </c>
      <c r="I102">
        <f>FIND(" ",'1 R'!$A$3,1)</f>
        <v>2</v>
      </c>
      <c r="J102">
        <f>FIND(" ",'2 R'!$A$3,1)</f>
        <v>2</v>
      </c>
      <c r="K102">
        <f>FIND(" ",'3 R'!$A$3,1)</f>
        <v>2</v>
      </c>
      <c r="L102">
        <f>FIND(" ",'4 R'!$A$3,1)</f>
        <v>2</v>
      </c>
      <c r="M102">
        <f>FIND(" ",'5 R'!$A$3,1)</f>
        <v>2</v>
      </c>
      <c r="N102">
        <f>FIND(" ",'6 R'!$A$3,1)</f>
        <v>2</v>
      </c>
      <c r="O102">
        <f>FIND(" ",'7 R'!$A$3,1)</f>
        <v>2</v>
      </c>
      <c r="P102">
        <f>FIND(" ",'8 R'!$A$3,1)</f>
        <v>2</v>
      </c>
      <c r="Q102">
        <f>FIND(" ",'9 R'!$A$3,1)</f>
        <v>2</v>
      </c>
      <c r="R102">
        <f>FIND(" ",'10 R'!$A$3,1)</f>
        <v>3</v>
      </c>
      <c r="S102">
        <f>FIND(" ",'11 R'!$A$3,1)</f>
        <v>3</v>
      </c>
      <c r="T102">
        <f>FIND(" ",'12 R'!$A$3,1)</f>
        <v>3</v>
      </c>
      <c r="U102">
        <f>FIND(" ",'13 R'!$A$3,1)</f>
        <v>3</v>
      </c>
      <c r="V102">
        <f>FIND(" ",'14 R'!$A$3,1)</f>
        <v>3</v>
      </c>
      <c r="W102">
        <f>FIND(" ",'15 R'!$A$3,1)</f>
        <v>3</v>
      </c>
      <c r="X102">
        <f>FIND(" ",'16 R'!$A$3,1)</f>
        <v>3</v>
      </c>
      <c r="Y102">
        <f>FIND(" ",'17 R'!$A$3,1)</f>
        <v>3</v>
      </c>
      <c r="Z102">
        <f>FIND(" ",'18 R'!$A$3,1)</f>
        <v>3</v>
      </c>
      <c r="AA102">
        <f>FIND(" ",'19 R'!$A$3,1)</f>
        <v>3</v>
      </c>
      <c r="AB102">
        <f>FIND(" ",'20 R'!$A$3,1)</f>
        <v>3</v>
      </c>
      <c r="AC102">
        <f>FIND(" ",'21 R'!$A$3,1)</f>
        <v>3</v>
      </c>
      <c r="AD102">
        <f>FIND(" ",'22 R'!$A$3,1)</f>
        <v>3</v>
      </c>
      <c r="AE102">
        <f>FIND(" ",'23 R'!$A$3,1)</f>
        <v>3</v>
      </c>
      <c r="AF102">
        <f>FIND(" ",'24 R'!$A$3,1)</f>
        <v>3</v>
      </c>
      <c r="AG102">
        <f>FIND(" ",'25 R'!$A$3,1)</f>
        <v>3</v>
      </c>
      <c r="AH102">
        <f>FIND(" ",'26 R'!$A$3,1)</f>
        <v>3</v>
      </c>
      <c r="AI102">
        <f>FIND(" ",'27 R'!$A$3,1)</f>
        <v>3</v>
      </c>
      <c r="AJ102">
        <f>FIND(" ",'28 R'!$A$3,1)</f>
        <v>3</v>
      </c>
      <c r="AK102">
        <f>FIND(" ",'29 R'!$A$3,1)</f>
        <v>3</v>
      </c>
      <c r="AL102">
        <f>FIND(" ",'30 R'!$A$3,1)</f>
        <v>3</v>
      </c>
      <c r="AM102">
        <f>FIND(" ",'31 R'!$A$3,1)</f>
        <v>3</v>
      </c>
      <c r="AN102">
        <f>FIND(" ",'32 R'!$A$3,1)</f>
        <v>3</v>
      </c>
      <c r="AO102">
        <f>FIND(" ",'33 R'!$A$3,1)</f>
        <v>3</v>
      </c>
      <c r="AP102">
        <f>FIND(" ",'34 R'!$A$3,1)</f>
        <v>3</v>
      </c>
      <c r="AQ102">
        <f>FIND(" ",'35 R'!$A$3,1)</f>
        <v>3</v>
      </c>
      <c r="AR102">
        <f>FIND(" ",'Other Funds R'!$A$14,1)</f>
        <v>6</v>
      </c>
    </row>
    <row r="103" spans="7:44" x14ac:dyDescent="0.2">
      <c r="G103" t="s">
        <v>359</v>
      </c>
      <c r="I103">
        <f>IF(I102+(I98-I100+2)&gt;I98,0,FIND(" ",'1 R'!$A$3,'All Funds Summary'!I102+1))</f>
        <v>0</v>
      </c>
      <c r="J103">
        <f>IF(J102+(J98-J100+2)&gt;J98,0,FIND(" ",'2 R'!$A$3,'All Funds Summary'!J102+1))</f>
        <v>0</v>
      </c>
      <c r="K103">
        <f>IF(K102+(K98-K100+2)&gt;K98,0,FIND(" ",'3 R'!$A$3,'All Funds Summary'!K102+1))</f>
        <v>0</v>
      </c>
      <c r="L103">
        <f>IF(L102+(L98-L100+2)&gt;L98,0,FIND(" ",'4 R'!$A$3,'All Funds Summary'!L102+1))</f>
        <v>0</v>
      </c>
      <c r="M103">
        <f>IF(M102+(M98-M100+2)&gt;M98,0,FIND(" ",'5 R'!$A$3,'All Funds Summary'!M102+1))</f>
        <v>0</v>
      </c>
      <c r="N103">
        <f>IF(N102+(N98-N100+2)&gt;N98,0,FIND(" ",'6 R'!$A$3,'All Funds Summary'!N102+1))</f>
        <v>0</v>
      </c>
      <c r="O103">
        <f>IF(O102+(O98-O100+2)&gt;O98,0,FIND(" ",'7 R'!$A$3,'All Funds Summary'!O102+1))</f>
        <v>0</v>
      </c>
      <c r="P103">
        <f>IF(P102+(P98-P100+2)&gt;P98,0,FIND(" ",'8 R'!$A$3,'All Funds Summary'!P102+1))</f>
        <v>0</v>
      </c>
      <c r="Q103">
        <f>IF(Q102+(Q98-Q100+2)&gt;Q98,0,FIND(" ",'9 R'!$A$3,'All Funds Summary'!Q102+1))</f>
        <v>0</v>
      </c>
      <c r="R103">
        <f>IF(R102+(R98-R100+2)&gt;R98,0,FIND(" ",'10 R'!$A$3,'All Funds Summary'!R102+1))</f>
        <v>0</v>
      </c>
      <c r="S103">
        <f>IF(S102+(S98-S100+2)&gt;S98,0,FIND(" ",'11 R'!$A$3,'All Funds Summary'!S102+1))</f>
        <v>0</v>
      </c>
      <c r="T103">
        <f>IF(T102+(T98-T100+2)&gt;T98,0,FIND(" ",'12 R'!$A$3,'All Funds Summary'!T102+1))</f>
        <v>0</v>
      </c>
      <c r="U103">
        <f>IF(U102+(U98-U100+2)&gt;U98,0,FIND(" ",'13 R'!$A$3,'All Funds Summary'!U102+1))</f>
        <v>0</v>
      </c>
      <c r="V103">
        <f>IF(V102+(V98-V100+2)&gt;V98,0,FIND(" ",'14 R'!$A$3,'All Funds Summary'!V102+1))</f>
        <v>0</v>
      </c>
      <c r="W103">
        <f>IF(W102+(W98-W100+2)&gt;W98,0,FIND(" ",'15 R'!$A$3,'All Funds Summary'!W102+1))</f>
        <v>0</v>
      </c>
      <c r="X103">
        <f>IF(X102+(X98-X100+2)&gt;X98,0,FIND(" ",'16 R'!$A$3,'All Funds Summary'!X102+1))</f>
        <v>0</v>
      </c>
      <c r="Y103">
        <f>IF(Y102+(Y98-Y100+2)&gt;Y98,0,FIND(" ",'17 R'!$A$3,'All Funds Summary'!Y102+1))</f>
        <v>0</v>
      </c>
      <c r="Z103">
        <f>IF(Z102+(Z98-Z100+2)&gt;Z98,0,FIND(" ",'18 R'!$A$3,'All Funds Summary'!Z102+1))</f>
        <v>0</v>
      </c>
      <c r="AA103">
        <f>IF(AA102+(AA98-AA100+2)&gt;AA98,0,FIND(" ",'19 R'!$A$3,'All Funds Summary'!AA102+1))</f>
        <v>0</v>
      </c>
      <c r="AB103">
        <f>IF(AB102+(AB98-AB100+2)&gt;AB98,0,FIND(" ",'20 R'!$A$3,'All Funds Summary'!AB102+1))</f>
        <v>0</v>
      </c>
      <c r="AC103">
        <f>IF(AC102+(AC98-AC100+2)&gt;AC98,0,FIND(" ",'21 R'!$A$3,'All Funds Summary'!AC102+1))</f>
        <v>0</v>
      </c>
      <c r="AD103">
        <f>IF(AD102+(AD98-AD100+2)&gt;AD98,0,FIND(" ",'22 R'!$A$3,'All Funds Summary'!AD102+1))</f>
        <v>0</v>
      </c>
      <c r="AE103">
        <f>IF(AE102+(AE98-AE100+2)&gt;AE98,0,FIND(" ",'23 R'!$A$3,'All Funds Summary'!AE102+1))</f>
        <v>0</v>
      </c>
      <c r="AF103">
        <f>IF(AF102+(AF98-AF100+2)&gt;AF98,0,FIND(" ",'24 R'!$A$3,'All Funds Summary'!AF102+1))</f>
        <v>0</v>
      </c>
      <c r="AG103">
        <f>IF(AG102+(AG98-AG100+2)&gt;AG98,0,FIND(" ",'25 R'!$A$3,'All Funds Summary'!AG102+1))</f>
        <v>0</v>
      </c>
      <c r="AH103">
        <f>IF(AH102+(AH98-AH100+2)&gt;AH98,0,FIND(" ",'26 R'!$A$3,'All Funds Summary'!AH102+1))</f>
        <v>0</v>
      </c>
      <c r="AI103">
        <f>IF(AI102+(AI98-AI100+2)&gt;AI98,0,FIND(" ",'27 R'!$A$3,'All Funds Summary'!AI102+1))</f>
        <v>0</v>
      </c>
      <c r="AJ103">
        <f>IF(AJ102+(AJ98-AJ100+2)&gt;AJ98,0,FIND(" ",'28 R'!$A$3,'All Funds Summary'!AJ102+1))</f>
        <v>0</v>
      </c>
      <c r="AK103">
        <f>IF(AK102+(AK98-AK100+2)&gt;AK98,0,FIND(" ",'29 R'!$A$3,'All Funds Summary'!AK102+1))</f>
        <v>0</v>
      </c>
      <c r="AL103">
        <f>IF(AL102+(AL98-AL100+2)&gt;AL98,0,FIND(" ",'30 R'!$A$3,'All Funds Summary'!AL102+1))</f>
        <v>0</v>
      </c>
      <c r="AM103">
        <f>IF(AM102+(AM98-AM100+2)&gt;AM98,0,FIND(" ",'31 R'!$A$3,'All Funds Summary'!AM102+1))</f>
        <v>0</v>
      </c>
      <c r="AN103">
        <f>IF(AN102+(AN98-AN100+2)&gt;AN98,0,FIND(" ",'32 R'!$A$3,'All Funds Summary'!AN102+1))</f>
        <v>0</v>
      </c>
      <c r="AO103">
        <f>IF(AO102+(AO98-AO100+2)&gt;AO98,0,FIND(" ",'33 R'!$A$3,'All Funds Summary'!AO102+1))</f>
        <v>0</v>
      </c>
      <c r="AP103">
        <f>IF(AP102+(AP98-AP100+2)&gt;AP98,0,FIND(" ",'34 R'!$A$3,'All Funds Summary'!AP102+1))</f>
        <v>0</v>
      </c>
      <c r="AQ103">
        <f>IF(AQ102+(AQ98-AQ100+2)&gt;AQ98,0,FIND(" ",'35 R'!$A$3,'All Funds Summary'!AQ102+1))</f>
        <v>0</v>
      </c>
      <c r="AR103">
        <f>IF(AR102+(AR98-AR100+2)&gt;AR98,0,FIND(" ",'Other Funds R'!$A$14,'All Funds Summary'!AR102+1))</f>
        <v>0</v>
      </c>
    </row>
    <row r="104" spans="7:44" x14ac:dyDescent="0.2">
      <c r="G104" t="s">
        <v>360</v>
      </c>
      <c r="I104">
        <f>IF(I103&gt;0,IF(I103+(I98-I100+2)&gt;I98,0,FIND(" ",'1 R'!$A$3,'All Funds Summary'!I103+1)),0)</f>
        <v>0</v>
      </c>
      <c r="J104">
        <f>IF(J103&gt;0,IF(J103+(J98-J100+2)&gt;J98,0,FIND(" ",'2 R'!$A$3,'All Funds Summary'!J103+1)),0)</f>
        <v>0</v>
      </c>
      <c r="K104">
        <f>IF(K103&gt;0,IF(K103+(K98-K100+2)&gt;K98,0,FIND(" ",'3 R'!$A$3,'All Funds Summary'!K103+1)),0)</f>
        <v>0</v>
      </c>
      <c r="L104">
        <f>IF(L103&gt;0,IF(L103+(L98-L100+2)&gt;L98,0,FIND(" ",'4 R'!$A$3,'All Funds Summary'!L103+1)),0)</f>
        <v>0</v>
      </c>
      <c r="M104">
        <f>IF(M103&gt;0,IF(M103+(M98-M100+2)&gt;M98,0,FIND(" ",'5 R'!$A$3,'All Funds Summary'!M103+1)),0)</f>
        <v>0</v>
      </c>
      <c r="N104">
        <f>IF(N103&gt;0,IF(N103+(N98-N100+2)&gt;N98,0,FIND(" ",'6 R'!$A$3,'All Funds Summary'!N103+1)),0)</f>
        <v>0</v>
      </c>
      <c r="O104">
        <f>IF(O103&gt;0,IF(O103+(O98-O100+2)&gt;O98,0,FIND(" ",'7 R'!$A$3,'All Funds Summary'!O103+1)),0)</f>
        <v>0</v>
      </c>
      <c r="P104">
        <f>IF(P103&gt;0,IF(P103+(P98-P100+2)&gt;P98,0,FIND(" ",'8 R'!$A$3,'All Funds Summary'!P103+1)),0)</f>
        <v>0</v>
      </c>
      <c r="Q104">
        <f>IF(Q103&gt;0,IF(Q103+(Q98-Q100+2)&gt;Q98,0,FIND(" ",'9 R'!$A$3,'All Funds Summary'!Q103+1)),0)</f>
        <v>0</v>
      </c>
      <c r="R104">
        <f>IF(R103&gt;0,IF(R103+(R98-R100+2)&gt;R98,0,FIND(" ",'10 R'!$A$3,'All Funds Summary'!R103+1)),0)</f>
        <v>0</v>
      </c>
      <c r="S104">
        <f>IF(S103&gt;0,IF(S103+(S98-S100+2)&gt;S98,0,FIND(" ",'11 R'!$A$3,'All Funds Summary'!S103+1)),0)</f>
        <v>0</v>
      </c>
      <c r="T104">
        <f>IF(T103&gt;0,IF(T103+(T98-T100+2)&gt;T98,0,FIND(" ",'12 R'!$A$3,'All Funds Summary'!T103+1)),0)</f>
        <v>0</v>
      </c>
      <c r="U104">
        <f>IF(U103&gt;0,IF(U103+(U98-U100+2)&gt;U98,0,FIND(" ",'13 R'!$A$3,'All Funds Summary'!U103+1)),0)</f>
        <v>0</v>
      </c>
      <c r="V104">
        <f>IF(V103&gt;0,IF(V103+(V98-V100+2)&gt;V98,0,FIND(" ",'14 R'!$A$3,'All Funds Summary'!V103+1)),0)</f>
        <v>0</v>
      </c>
      <c r="W104">
        <f>IF(W103&gt;0,IF(W103+(W98-W100+2)&gt;W98,0,FIND(" ",'15 R'!$A$3,'All Funds Summary'!W103+1)),0)</f>
        <v>0</v>
      </c>
      <c r="X104">
        <f>IF(X103&gt;0,IF(X103+(X98-X100+2)&gt;X98,0,FIND(" ",'16 R'!$A$3,'All Funds Summary'!X103+1)),0)</f>
        <v>0</v>
      </c>
      <c r="Y104">
        <f>IF(Y103&gt;0,IF(Y103+(Y98-Y100+2)&gt;Y98,0,FIND(" ",'17 R'!$A$3,'All Funds Summary'!Y103+1)),0)</f>
        <v>0</v>
      </c>
      <c r="Z104">
        <f>IF(Z103&gt;0,IF(Z103+(Z98-Z100+2)&gt;Z98,0,FIND(" ",'18 R'!$A$3,'All Funds Summary'!Z103+1)),0)</f>
        <v>0</v>
      </c>
      <c r="AA104">
        <f>IF(AA103&gt;0,IF(AA103+(AA98-AA100+2)&gt;AA98,0,FIND(" ",'19 R'!$A$3,'All Funds Summary'!AA103+1)),0)</f>
        <v>0</v>
      </c>
      <c r="AB104">
        <f>IF(AB103&gt;0,IF(AB103+(AB98-AB100+2)&gt;AB98,0,FIND(" ",'20 R'!$A$3,'All Funds Summary'!AB103+1)),0)</f>
        <v>0</v>
      </c>
      <c r="AC104">
        <f>IF(AC103&gt;0,IF(AC103+(AC98-AC100+2)&gt;AC98,0,FIND(" ",'21 R'!$A$3,'All Funds Summary'!AC103+1)),0)</f>
        <v>0</v>
      </c>
      <c r="AD104">
        <f>IF(AD103&gt;0,IF(AD103+(AD98-AD100+2)&gt;AD98,0,FIND(" ",'22 R'!$A$3,'All Funds Summary'!AD103+1)),0)</f>
        <v>0</v>
      </c>
      <c r="AE104">
        <f>IF(AE103&gt;0,IF(AE103+(AE98-AE100+2)&gt;AE98,0,FIND(" ",'23 R'!$A$3,'All Funds Summary'!AE103+1)),0)</f>
        <v>0</v>
      </c>
      <c r="AF104">
        <f>IF(AF103&gt;0,IF(AF103+(AF98-AF100+2)&gt;AF98,0,FIND(" ",'24 R'!$A$3,'All Funds Summary'!AF103+1)),0)</f>
        <v>0</v>
      </c>
      <c r="AG104">
        <f>IF(AG103&gt;0,IF(AG103+(AG98-AG100+2)&gt;AG98,0,FIND(" ",'25 R'!$A$3,'All Funds Summary'!AG103+1)),0)</f>
        <v>0</v>
      </c>
      <c r="AH104">
        <f>IF(AH103&gt;0,IF(AH103+(AH98-AH100+2)&gt;AH98,0,FIND(" ",'26 R'!$A$3,'All Funds Summary'!AH103+1)),0)</f>
        <v>0</v>
      </c>
      <c r="AI104">
        <f>IF(AI103&gt;0,IF(AI103+(AI98-AI100+2)&gt;AI98,0,FIND(" ",'27 R'!$A$3,'All Funds Summary'!AI103+1)),0)</f>
        <v>0</v>
      </c>
      <c r="AJ104">
        <f>IF(AJ103&gt;0,IF(AJ103+(AJ98-AJ100+2)&gt;AJ98,0,FIND(" ",'28 R'!$A$3,'All Funds Summary'!AJ103+1)),0)</f>
        <v>0</v>
      </c>
      <c r="AK104">
        <f>IF(AK103&gt;0,IF(AK103+(AK98-AK100+2)&gt;AK98,0,FIND(" ",'29 R'!$A$3,'All Funds Summary'!AK103+1)),0)</f>
        <v>0</v>
      </c>
      <c r="AL104">
        <f>IF(AL103&gt;0,IF(AL103+(AL98-AL100+2)&gt;AL98,0,FIND(" ",'30 R'!$A$3,'All Funds Summary'!AL103+1)),0)</f>
        <v>0</v>
      </c>
      <c r="AM104">
        <f>IF(AM103&gt;0,IF(AM103+(AM98-AM100+2)&gt;AM98,0,FIND(" ",'31 R'!$A$3,'All Funds Summary'!AM103+1)),0)</f>
        <v>0</v>
      </c>
      <c r="AN104">
        <f>IF(AN103&gt;0,IF(AN103+(AN98-AN100+2)&gt;AN98,0,FIND(" ",'32 R'!$A$3,'All Funds Summary'!AN103+1)),0)</f>
        <v>0</v>
      </c>
      <c r="AO104">
        <f>IF(AO103&gt;0,IF(AO103+(AO98-AO100+2)&gt;AO98,0,FIND(" ",'33 R'!$A$3,'All Funds Summary'!AO103+1)),0)</f>
        <v>0</v>
      </c>
      <c r="AP104">
        <f>IF(AP103&gt;0,IF(AP103+(AP98-AP100+2)&gt;AP98,0,FIND(" ",'34 R'!$A$3,'All Funds Summary'!AP103+1)),0)</f>
        <v>0</v>
      </c>
      <c r="AQ104">
        <f>IF(AQ103&gt;0,IF(AQ103+(AQ98-AQ100+2)&gt;AQ98,0,FIND(" ",'35 R'!$A$3,'All Funds Summary'!AQ103+1)),0)</f>
        <v>0</v>
      </c>
      <c r="AR104">
        <f>IF(AR103&gt;0,IF(AR103+(AR98-AR100+2)&gt;AR98,0,FIND(" ",'Other Funds R'!$A$14,'All Funds Summary'!AR103+1)),0)</f>
        <v>0</v>
      </c>
    </row>
    <row r="105" spans="7:44" x14ac:dyDescent="0.2">
      <c r="G105" t="s">
        <v>361</v>
      </c>
      <c r="I105">
        <f>IF(I104&gt;0,IF(I104+(I98-I100+2)&gt;I98,0,FIND(" ",'1 R'!$A$3,'All Funds Summary'!I104+1)),0)</f>
        <v>0</v>
      </c>
      <c r="J105">
        <f>IF(J104&gt;0,IF(J104+(J98-J100+2)&gt;J98,0,FIND(" ",'2 R'!$A$3,'All Funds Summary'!J104+1)),0)</f>
        <v>0</v>
      </c>
      <c r="K105">
        <f>IF(K104&gt;0,IF(K104+(K98-K100+2)&gt;K98,0,FIND(" ",'3 R'!$A$3,'All Funds Summary'!K104+1)),0)</f>
        <v>0</v>
      </c>
      <c r="L105">
        <f>IF(L104&gt;0,IF(L104+(L98-L100+2)&gt;L98,0,FIND(" ",'4 R'!$A$3,'All Funds Summary'!L104+1)),0)</f>
        <v>0</v>
      </c>
      <c r="M105">
        <f>IF(M104&gt;0,IF(M104+(M98-M100+2)&gt;M98,0,FIND(" ",'5 R'!$A$3,'All Funds Summary'!M104+1)),0)</f>
        <v>0</v>
      </c>
      <c r="N105">
        <f>IF(N104&gt;0,IF(N104+(N98-N100+2)&gt;N98,0,FIND(" ",'6 R'!$A$3,'All Funds Summary'!N104+1)),0)</f>
        <v>0</v>
      </c>
      <c r="O105">
        <f>IF(O104&gt;0,IF(O104+(O98-O100+2)&gt;O98,0,FIND(" ",'7 R'!$A$3,'All Funds Summary'!O104+1)),0)</f>
        <v>0</v>
      </c>
      <c r="P105">
        <f>IF(P104&gt;0,IF(P104+(P98-P100+2)&gt;P98,0,FIND(" ",'8 R'!$A$3,'All Funds Summary'!P104+1)),0)</f>
        <v>0</v>
      </c>
      <c r="Q105">
        <f>IF(Q104&gt;0,IF(Q104+(Q98-Q100+2)&gt;Q98,0,FIND(" ",'9 R'!$A$3,'All Funds Summary'!Q104+1)),0)</f>
        <v>0</v>
      </c>
      <c r="R105">
        <f>IF(R104&gt;0,IF(R104+(R98-R100+2)&gt;R98,0,FIND(" ",'10 R'!$A$3,'All Funds Summary'!R104+1)),0)</f>
        <v>0</v>
      </c>
      <c r="S105">
        <f>IF(S104&gt;0,IF(S104+(S98-S100+2)&gt;S98,0,FIND(" ",'11 R'!$A$3,'All Funds Summary'!S104+1)),0)</f>
        <v>0</v>
      </c>
      <c r="T105">
        <f>IF(T104&gt;0,IF(T104+(T98-T100+2)&gt;T98,0,FIND(" ",'12 R'!$A$3,'All Funds Summary'!T104+1)),0)</f>
        <v>0</v>
      </c>
      <c r="U105">
        <f>IF(U104&gt;0,IF(U104+(U98-U100+2)&gt;U98,0,FIND(" ",'13 R'!$A$3,'All Funds Summary'!U104+1)),0)</f>
        <v>0</v>
      </c>
      <c r="V105">
        <f>IF(V104&gt;0,IF(V104+(V98-V100+2)&gt;V98,0,FIND(" ",'14 R'!$A$3,'All Funds Summary'!V104+1)),0)</f>
        <v>0</v>
      </c>
      <c r="W105">
        <f>IF(W104&gt;0,IF(W104+(W98-W100+2)&gt;W98,0,FIND(" ",'15 R'!$A$3,'All Funds Summary'!W104+1)),0)</f>
        <v>0</v>
      </c>
      <c r="X105">
        <f>IF(X104&gt;0,IF(X104+(X98-X100+2)&gt;X98,0,FIND(" ",'16 R'!$A$3,'All Funds Summary'!X104+1)),0)</f>
        <v>0</v>
      </c>
      <c r="Y105">
        <f>IF(Y104&gt;0,IF(Y104+(Y98-Y100+2)&gt;Y98,0,FIND(" ",'17 R'!$A$3,'All Funds Summary'!Y104+1)),0)</f>
        <v>0</v>
      </c>
      <c r="Z105">
        <f>IF(Z104&gt;0,IF(Z104+(Z98-Z100+2)&gt;Z98,0,FIND(" ",'18 R'!$A$3,'All Funds Summary'!Z104+1)),0)</f>
        <v>0</v>
      </c>
      <c r="AA105">
        <f>IF(AA104&gt;0,IF(AA104+(AA98-AA100+2)&gt;AA98,0,FIND(" ",'19 R'!$A$3,'All Funds Summary'!AA104+1)),0)</f>
        <v>0</v>
      </c>
      <c r="AB105">
        <f>IF(AB104&gt;0,IF(AB104+(AB98-AB100+2)&gt;AB98,0,FIND(" ",'20 R'!$A$3,'All Funds Summary'!AB104+1)),0)</f>
        <v>0</v>
      </c>
      <c r="AC105">
        <f>IF(AC104&gt;0,IF(AC104+(AC98-AC100+2)&gt;AC98,0,FIND(" ",'21 R'!$A$3,'All Funds Summary'!AC104+1)),0)</f>
        <v>0</v>
      </c>
      <c r="AD105">
        <f>IF(AD104&gt;0,IF(AD104+(AD98-AD100+2)&gt;AD98,0,FIND(" ",'22 R'!$A$3,'All Funds Summary'!AD104+1)),0)</f>
        <v>0</v>
      </c>
      <c r="AE105">
        <f>IF(AE104&gt;0,IF(AE104+(AE98-AE100+2)&gt;AE98,0,FIND(" ",'23 R'!$A$3,'All Funds Summary'!AE104+1)),0)</f>
        <v>0</v>
      </c>
      <c r="AF105">
        <f>IF(AF104&gt;0,IF(AF104+(AF98-AF100+2)&gt;AF98,0,FIND(" ",'24 R'!$A$3,'All Funds Summary'!AF104+1)),0)</f>
        <v>0</v>
      </c>
      <c r="AG105">
        <f>IF(AG104&gt;0,IF(AG104+(AG98-AG100+2)&gt;AG98,0,FIND(" ",'25 R'!$A$3,'All Funds Summary'!AG104+1)),0)</f>
        <v>0</v>
      </c>
      <c r="AH105">
        <f>IF(AH104&gt;0,IF(AH104+(AH98-AH100+2)&gt;AH98,0,FIND(" ",'26 R'!$A$3,'All Funds Summary'!AH104+1)),0)</f>
        <v>0</v>
      </c>
      <c r="AI105">
        <f>IF(AI104&gt;0,IF(AI104+(AI98-AI100+2)&gt;AI98,0,FIND(" ",'27 R'!$A$3,'All Funds Summary'!AI104+1)),0)</f>
        <v>0</v>
      </c>
      <c r="AJ105">
        <f>IF(AJ104&gt;0,IF(AJ104+(AJ98-AJ100+2)&gt;AJ98,0,FIND(" ",'28 R'!$A$3,'All Funds Summary'!AJ104+1)),0)</f>
        <v>0</v>
      </c>
      <c r="AK105">
        <f>IF(AK104&gt;0,IF(AK104+(AK98-AK100+2)&gt;AK98,0,FIND(" ",'29 R'!$A$3,'All Funds Summary'!AK104+1)),0)</f>
        <v>0</v>
      </c>
      <c r="AL105">
        <f>IF(AL104&gt;0,IF(AL104+(AL98-AL100+2)&gt;AL98,0,FIND(" ",'30 R'!$A$3,'All Funds Summary'!AL104+1)),0)</f>
        <v>0</v>
      </c>
      <c r="AM105">
        <f>IF(AM104&gt;0,IF(AM104+(AM98-AM100+2)&gt;AM98,0,FIND(" ",'31 R'!$A$3,'All Funds Summary'!AM104+1)),0)</f>
        <v>0</v>
      </c>
      <c r="AN105">
        <f>IF(AN104&gt;0,IF(AN104+(AN98-AN100+2)&gt;AN98,0,FIND(" ",'32 R'!$A$3,'All Funds Summary'!AN104+1)),0)</f>
        <v>0</v>
      </c>
      <c r="AO105">
        <f>IF(AO104&gt;0,IF(AO104+(AO98-AO100+2)&gt;AO98,0,FIND(" ",'33 R'!$A$3,'All Funds Summary'!AO104+1)),0)</f>
        <v>0</v>
      </c>
      <c r="AP105">
        <f>IF(AP104&gt;0,IF(AP104+(AP98-AP100+2)&gt;AP98,0,FIND(" ",'34 R'!$A$3,'All Funds Summary'!AP104+1)),0)</f>
        <v>0</v>
      </c>
      <c r="AQ105">
        <f>IF(AQ104&gt;0,IF(AQ104+(AQ98-AQ100+2)&gt;AQ98,0,FIND(" ",'35 R'!$A$3,'All Funds Summary'!AQ104+1)),0)</f>
        <v>0</v>
      </c>
      <c r="AR105">
        <f>IF(AR104&gt;0,IF(AR104+(AR98-AR100+2)&gt;AR98,0,FIND(" ",'Other Funds R'!$A$14,'All Funds Summary'!AR104+1)),0)</f>
        <v>0</v>
      </c>
    </row>
    <row r="107" spans="7:44" x14ac:dyDescent="0.2">
      <c r="G107" t="s">
        <v>362</v>
      </c>
      <c r="I107">
        <f t="shared" ref="I107:AR107" si="11">+I102-1</f>
        <v>1</v>
      </c>
      <c r="J107">
        <f t="shared" si="11"/>
        <v>1</v>
      </c>
      <c r="K107">
        <f t="shared" si="11"/>
        <v>1</v>
      </c>
      <c r="L107">
        <f t="shared" si="11"/>
        <v>1</v>
      </c>
      <c r="M107">
        <f t="shared" si="11"/>
        <v>1</v>
      </c>
      <c r="N107">
        <f t="shared" si="11"/>
        <v>1</v>
      </c>
      <c r="O107">
        <f t="shared" si="11"/>
        <v>1</v>
      </c>
      <c r="P107">
        <f t="shared" si="11"/>
        <v>1</v>
      </c>
      <c r="Q107">
        <f t="shared" si="11"/>
        <v>1</v>
      </c>
      <c r="R107">
        <f t="shared" si="11"/>
        <v>2</v>
      </c>
      <c r="S107">
        <f t="shared" si="11"/>
        <v>2</v>
      </c>
      <c r="T107">
        <f t="shared" si="11"/>
        <v>2</v>
      </c>
      <c r="U107">
        <f t="shared" si="11"/>
        <v>2</v>
      </c>
      <c r="V107">
        <f t="shared" si="11"/>
        <v>2</v>
      </c>
      <c r="W107">
        <f t="shared" si="11"/>
        <v>2</v>
      </c>
      <c r="X107">
        <f t="shared" si="11"/>
        <v>2</v>
      </c>
      <c r="Y107">
        <f t="shared" si="11"/>
        <v>2</v>
      </c>
      <c r="Z107">
        <f t="shared" si="11"/>
        <v>2</v>
      </c>
      <c r="AA107">
        <f t="shared" si="11"/>
        <v>2</v>
      </c>
      <c r="AB107">
        <f t="shared" si="11"/>
        <v>2</v>
      </c>
      <c r="AC107">
        <f t="shared" si="11"/>
        <v>2</v>
      </c>
      <c r="AD107">
        <f t="shared" si="11"/>
        <v>2</v>
      </c>
      <c r="AE107">
        <f t="shared" si="11"/>
        <v>2</v>
      </c>
      <c r="AF107">
        <f t="shared" si="11"/>
        <v>2</v>
      </c>
      <c r="AG107">
        <f t="shared" si="11"/>
        <v>2</v>
      </c>
      <c r="AH107">
        <f t="shared" si="11"/>
        <v>2</v>
      </c>
      <c r="AI107">
        <f t="shared" si="11"/>
        <v>2</v>
      </c>
      <c r="AJ107">
        <f t="shared" si="11"/>
        <v>2</v>
      </c>
      <c r="AK107">
        <f t="shared" si="11"/>
        <v>2</v>
      </c>
      <c r="AL107">
        <f t="shared" si="11"/>
        <v>2</v>
      </c>
      <c r="AM107">
        <f t="shared" si="11"/>
        <v>2</v>
      </c>
      <c r="AN107">
        <f t="shared" si="11"/>
        <v>2</v>
      </c>
      <c r="AO107">
        <f t="shared" si="11"/>
        <v>2</v>
      </c>
      <c r="AP107">
        <f t="shared" si="11"/>
        <v>2</v>
      </c>
      <c r="AQ107">
        <f t="shared" si="11"/>
        <v>2</v>
      </c>
      <c r="AR107">
        <f t="shared" si="11"/>
        <v>5</v>
      </c>
    </row>
    <row r="108" spans="7:44" x14ac:dyDescent="0.2">
      <c r="G108" t="s">
        <v>363</v>
      </c>
      <c r="I108">
        <f t="shared" ref="I108:AR108" si="12">+I103-I102-1</f>
        <v>-3</v>
      </c>
      <c r="J108">
        <f t="shared" si="12"/>
        <v>-3</v>
      </c>
      <c r="K108">
        <f t="shared" si="12"/>
        <v>-3</v>
      </c>
      <c r="L108">
        <f t="shared" si="12"/>
        <v>-3</v>
      </c>
      <c r="M108">
        <f t="shared" si="12"/>
        <v>-3</v>
      </c>
      <c r="N108">
        <f t="shared" si="12"/>
        <v>-3</v>
      </c>
      <c r="O108">
        <f t="shared" si="12"/>
        <v>-3</v>
      </c>
      <c r="P108">
        <f t="shared" si="12"/>
        <v>-3</v>
      </c>
      <c r="Q108">
        <f t="shared" si="12"/>
        <v>-3</v>
      </c>
      <c r="R108">
        <f t="shared" si="12"/>
        <v>-4</v>
      </c>
      <c r="S108">
        <f t="shared" si="12"/>
        <v>-4</v>
      </c>
      <c r="T108">
        <f t="shared" si="12"/>
        <v>-4</v>
      </c>
      <c r="U108">
        <f t="shared" si="12"/>
        <v>-4</v>
      </c>
      <c r="V108">
        <f t="shared" si="12"/>
        <v>-4</v>
      </c>
      <c r="W108">
        <f t="shared" si="12"/>
        <v>-4</v>
      </c>
      <c r="X108">
        <f t="shared" si="12"/>
        <v>-4</v>
      </c>
      <c r="Y108">
        <f t="shared" si="12"/>
        <v>-4</v>
      </c>
      <c r="Z108">
        <f t="shared" si="12"/>
        <v>-4</v>
      </c>
      <c r="AA108">
        <f t="shared" si="12"/>
        <v>-4</v>
      </c>
      <c r="AB108">
        <f t="shared" si="12"/>
        <v>-4</v>
      </c>
      <c r="AC108">
        <f t="shared" si="12"/>
        <v>-4</v>
      </c>
      <c r="AD108">
        <f t="shared" si="12"/>
        <v>-4</v>
      </c>
      <c r="AE108">
        <f t="shared" si="12"/>
        <v>-4</v>
      </c>
      <c r="AF108">
        <f t="shared" si="12"/>
        <v>-4</v>
      </c>
      <c r="AG108">
        <f t="shared" si="12"/>
        <v>-4</v>
      </c>
      <c r="AH108">
        <f t="shared" si="12"/>
        <v>-4</v>
      </c>
      <c r="AI108">
        <f t="shared" si="12"/>
        <v>-4</v>
      </c>
      <c r="AJ108">
        <f t="shared" si="12"/>
        <v>-4</v>
      </c>
      <c r="AK108">
        <f t="shared" si="12"/>
        <v>-4</v>
      </c>
      <c r="AL108">
        <f t="shared" si="12"/>
        <v>-4</v>
      </c>
      <c r="AM108">
        <f t="shared" si="12"/>
        <v>-4</v>
      </c>
      <c r="AN108">
        <f t="shared" si="12"/>
        <v>-4</v>
      </c>
      <c r="AO108">
        <f t="shared" si="12"/>
        <v>-4</v>
      </c>
      <c r="AP108">
        <f t="shared" si="12"/>
        <v>-4</v>
      </c>
      <c r="AQ108">
        <f t="shared" si="12"/>
        <v>-4</v>
      </c>
      <c r="AR108">
        <f t="shared" si="12"/>
        <v>-7</v>
      </c>
    </row>
    <row r="109" spans="7:44" x14ac:dyDescent="0.2">
      <c r="G109" t="s">
        <v>364</v>
      </c>
      <c r="I109">
        <f t="shared" ref="I109:AR109" si="13">+I104-I103-1</f>
        <v>-1</v>
      </c>
      <c r="J109">
        <f t="shared" si="13"/>
        <v>-1</v>
      </c>
      <c r="K109">
        <f t="shared" si="13"/>
        <v>-1</v>
      </c>
      <c r="L109">
        <f t="shared" si="13"/>
        <v>-1</v>
      </c>
      <c r="M109">
        <f t="shared" si="13"/>
        <v>-1</v>
      </c>
      <c r="N109">
        <f t="shared" si="13"/>
        <v>-1</v>
      </c>
      <c r="O109">
        <f t="shared" si="13"/>
        <v>-1</v>
      </c>
      <c r="P109">
        <f t="shared" si="13"/>
        <v>-1</v>
      </c>
      <c r="Q109">
        <f t="shared" si="13"/>
        <v>-1</v>
      </c>
      <c r="R109">
        <f t="shared" si="13"/>
        <v>-1</v>
      </c>
      <c r="S109">
        <f t="shared" si="13"/>
        <v>-1</v>
      </c>
      <c r="T109">
        <f t="shared" si="13"/>
        <v>-1</v>
      </c>
      <c r="U109">
        <f t="shared" si="13"/>
        <v>-1</v>
      </c>
      <c r="V109">
        <f t="shared" si="13"/>
        <v>-1</v>
      </c>
      <c r="W109">
        <f t="shared" si="13"/>
        <v>-1</v>
      </c>
      <c r="X109">
        <f t="shared" si="13"/>
        <v>-1</v>
      </c>
      <c r="Y109">
        <f t="shared" si="13"/>
        <v>-1</v>
      </c>
      <c r="Z109">
        <f t="shared" si="13"/>
        <v>-1</v>
      </c>
      <c r="AA109">
        <f t="shared" si="13"/>
        <v>-1</v>
      </c>
      <c r="AB109">
        <f t="shared" si="13"/>
        <v>-1</v>
      </c>
      <c r="AC109">
        <f t="shared" si="13"/>
        <v>-1</v>
      </c>
      <c r="AD109">
        <f t="shared" si="13"/>
        <v>-1</v>
      </c>
      <c r="AE109">
        <f t="shared" si="13"/>
        <v>-1</v>
      </c>
      <c r="AF109">
        <f t="shared" si="13"/>
        <v>-1</v>
      </c>
      <c r="AG109">
        <f t="shared" si="13"/>
        <v>-1</v>
      </c>
      <c r="AH109">
        <f t="shared" si="13"/>
        <v>-1</v>
      </c>
      <c r="AI109">
        <f t="shared" si="13"/>
        <v>-1</v>
      </c>
      <c r="AJ109">
        <f t="shared" si="13"/>
        <v>-1</v>
      </c>
      <c r="AK109">
        <f t="shared" si="13"/>
        <v>-1</v>
      </c>
      <c r="AL109">
        <f t="shared" si="13"/>
        <v>-1</v>
      </c>
      <c r="AM109">
        <f t="shared" si="13"/>
        <v>-1</v>
      </c>
      <c r="AN109">
        <f t="shared" si="13"/>
        <v>-1</v>
      </c>
      <c r="AO109">
        <f t="shared" si="13"/>
        <v>-1</v>
      </c>
      <c r="AP109">
        <f t="shared" si="13"/>
        <v>-1</v>
      </c>
      <c r="AQ109">
        <f t="shared" si="13"/>
        <v>-1</v>
      </c>
      <c r="AR109">
        <f t="shared" si="13"/>
        <v>-1</v>
      </c>
    </row>
    <row r="110" spans="7:44" x14ac:dyDescent="0.2">
      <c r="G110" t="s">
        <v>365</v>
      </c>
      <c r="I110">
        <f t="shared" ref="I110:AR110" si="14">+I105-I104-1</f>
        <v>-1</v>
      </c>
      <c r="J110">
        <f t="shared" si="14"/>
        <v>-1</v>
      </c>
      <c r="K110">
        <f t="shared" si="14"/>
        <v>-1</v>
      </c>
      <c r="L110">
        <f t="shared" si="14"/>
        <v>-1</v>
      </c>
      <c r="M110">
        <f t="shared" si="14"/>
        <v>-1</v>
      </c>
      <c r="N110">
        <f t="shared" si="14"/>
        <v>-1</v>
      </c>
      <c r="O110">
        <f t="shared" si="14"/>
        <v>-1</v>
      </c>
      <c r="P110">
        <f t="shared" si="14"/>
        <v>-1</v>
      </c>
      <c r="Q110">
        <f t="shared" si="14"/>
        <v>-1</v>
      </c>
      <c r="R110">
        <f t="shared" si="14"/>
        <v>-1</v>
      </c>
      <c r="S110">
        <f t="shared" si="14"/>
        <v>-1</v>
      </c>
      <c r="T110">
        <f t="shared" si="14"/>
        <v>-1</v>
      </c>
      <c r="U110">
        <f t="shared" si="14"/>
        <v>-1</v>
      </c>
      <c r="V110">
        <f t="shared" si="14"/>
        <v>-1</v>
      </c>
      <c r="W110">
        <f t="shared" si="14"/>
        <v>-1</v>
      </c>
      <c r="X110">
        <f t="shared" si="14"/>
        <v>-1</v>
      </c>
      <c r="Y110">
        <f t="shared" si="14"/>
        <v>-1</v>
      </c>
      <c r="Z110">
        <f t="shared" si="14"/>
        <v>-1</v>
      </c>
      <c r="AA110">
        <f t="shared" si="14"/>
        <v>-1</v>
      </c>
      <c r="AB110">
        <f t="shared" si="14"/>
        <v>-1</v>
      </c>
      <c r="AC110">
        <f t="shared" si="14"/>
        <v>-1</v>
      </c>
      <c r="AD110">
        <f t="shared" si="14"/>
        <v>-1</v>
      </c>
      <c r="AE110">
        <f t="shared" si="14"/>
        <v>-1</v>
      </c>
      <c r="AF110">
        <f t="shared" si="14"/>
        <v>-1</v>
      </c>
      <c r="AG110">
        <f t="shared" si="14"/>
        <v>-1</v>
      </c>
      <c r="AH110">
        <f t="shared" si="14"/>
        <v>-1</v>
      </c>
      <c r="AI110">
        <f t="shared" si="14"/>
        <v>-1</v>
      </c>
      <c r="AJ110">
        <f t="shared" si="14"/>
        <v>-1</v>
      </c>
      <c r="AK110">
        <f t="shared" si="14"/>
        <v>-1</v>
      </c>
      <c r="AL110">
        <f t="shared" si="14"/>
        <v>-1</v>
      </c>
      <c r="AM110">
        <f t="shared" si="14"/>
        <v>-1</v>
      </c>
      <c r="AN110">
        <f t="shared" si="14"/>
        <v>-1</v>
      </c>
      <c r="AO110">
        <f t="shared" si="14"/>
        <v>-1</v>
      </c>
      <c r="AP110">
        <f t="shared" si="14"/>
        <v>-1</v>
      </c>
      <c r="AQ110">
        <f t="shared" si="14"/>
        <v>-1</v>
      </c>
      <c r="AR110">
        <f t="shared" si="14"/>
        <v>-1</v>
      </c>
    </row>
    <row r="113" spans="7:44" x14ac:dyDescent="0.2">
      <c r="G113" t="s">
        <v>366</v>
      </c>
      <c r="I113" s="15" t="str">
        <f>SUBSTITUTE(PROPER(SUBSTITUTE(IF(I110&gt;0,MID('1 R'!$A$3,1,+'All Funds Summary'!I107)," "),"'","XYXYX")),"xyxyx","'")</f>
        <v xml:space="preserve"> </v>
      </c>
      <c r="J113" s="15" t="str">
        <f>SUBSTITUTE(PROPER(SUBSTITUTE(IF(J110&gt;0,MID('2 R'!$A$3,1,+'All Funds Summary'!J107)," "),"'","XYXYX")),"xyxyx","'")</f>
        <v xml:space="preserve"> </v>
      </c>
      <c r="K113" s="15" t="str">
        <f>SUBSTITUTE(PROPER(SUBSTITUTE(IF(K110&gt;0,MID('3 R'!$A$3,1,+'All Funds Summary'!K107)," "),"'","XYXYX")),"xyxyx","'")</f>
        <v xml:space="preserve"> </v>
      </c>
      <c r="L113" s="15" t="str">
        <f>SUBSTITUTE(PROPER(SUBSTITUTE(IF(L110&gt;0,MID('4 R'!$A$3,1,+'All Funds Summary'!L107)," "),"'","XYXYX")),"xyxyx","'")</f>
        <v xml:space="preserve"> </v>
      </c>
      <c r="M113" s="15" t="str">
        <f>SUBSTITUTE(PROPER(SUBSTITUTE(IF(M110&gt;0,MID('5 R'!$A$3,1,+'All Funds Summary'!M107)," "),"'","XYXYX")),"xyxyx","'")</f>
        <v xml:space="preserve"> </v>
      </c>
      <c r="N113" s="15" t="str">
        <f>SUBSTITUTE(PROPER(SUBSTITUTE(IF(N110&gt;0,MID('6 R'!$A$3,1,+'All Funds Summary'!N107)," "),"'","XYXYX")),"xyxyx","'")</f>
        <v xml:space="preserve"> </v>
      </c>
      <c r="O113" s="15" t="str">
        <f>SUBSTITUTE(PROPER(SUBSTITUTE(IF(O110&gt;0,MID('7 R'!$A$3,1,+'All Funds Summary'!O107)," "),"'","XYXYX")),"xyxyx","'")</f>
        <v xml:space="preserve"> </v>
      </c>
      <c r="P113" s="15" t="str">
        <f>SUBSTITUTE(PROPER(SUBSTITUTE(IF(P110&gt;0,MID('8 R'!$A$3,1,+'All Funds Summary'!P107)," "),"'","XYXYX")),"xyxyx","'")</f>
        <v xml:space="preserve"> </v>
      </c>
      <c r="Q113" s="15" t="str">
        <f>SUBSTITUTE(PROPER(SUBSTITUTE(IF(Q110&gt;0,MID('9 R'!$A$3,1,+'All Funds Summary'!Q107)," "),"'","XYXYX")),"xyxyx","'")</f>
        <v xml:space="preserve"> </v>
      </c>
      <c r="R113" s="15" t="str">
        <f>SUBSTITUTE(PROPER(SUBSTITUTE(IF(R110&gt;0,MID('10 R'!$A$3,1,+'All Funds Summary'!R107)," "),"'","XYXYX")),"xyxyx","'")</f>
        <v xml:space="preserve"> </v>
      </c>
      <c r="S113" s="15" t="str">
        <f>SUBSTITUTE(PROPER(SUBSTITUTE(IF(S110&gt;0,MID('11 R'!$A$3,1,+'All Funds Summary'!S107)," "),"'","XYXYX")),"xyxyx","'")</f>
        <v xml:space="preserve"> </v>
      </c>
      <c r="T113" s="15" t="str">
        <f>SUBSTITUTE(PROPER(SUBSTITUTE(IF(T110&gt;0,MID('12 R'!$A$3,1,+'All Funds Summary'!T107)," "),"'","XYXYX")),"xyxyx","'")</f>
        <v xml:space="preserve"> </v>
      </c>
      <c r="U113" s="15" t="str">
        <f>SUBSTITUTE(PROPER(SUBSTITUTE(IF(U110&gt;0,MID('13 R'!$A$3,1,+'All Funds Summary'!U107)," "),"'","XYXYX")),"xyxyx","'")</f>
        <v xml:space="preserve"> </v>
      </c>
      <c r="V113" s="15" t="str">
        <f>SUBSTITUTE(PROPER(SUBSTITUTE(IF(V110&gt;0,MID('14 R'!$A$3,1,+'All Funds Summary'!V107)," "),"'","XYXYX")),"xyxyx","'")</f>
        <v xml:space="preserve"> </v>
      </c>
      <c r="W113" s="15" t="str">
        <f>SUBSTITUTE(PROPER(SUBSTITUTE(IF(W110&gt;0,MID('15 R'!$A$3,1,+'All Funds Summary'!W107)," "),"'","XYXYX")),"xyxyx","'")</f>
        <v xml:space="preserve"> </v>
      </c>
      <c r="X113" s="15" t="str">
        <f>SUBSTITUTE(PROPER(SUBSTITUTE(IF(X110&gt;0,MID('16 R'!$A$3,1,+'All Funds Summary'!X107)," "),"'","XYXYX")),"xyxyx","'")</f>
        <v xml:space="preserve"> </v>
      </c>
      <c r="Y113" s="15" t="str">
        <f>SUBSTITUTE(PROPER(SUBSTITUTE(IF(Y110&gt;0,MID('17 R'!$A$3,1,+'All Funds Summary'!Y107)," "),"'","XYXYX")),"xyxyx","'")</f>
        <v xml:space="preserve"> </v>
      </c>
      <c r="Z113" s="15" t="str">
        <f>SUBSTITUTE(PROPER(SUBSTITUTE(IF(Z110&gt;0,MID('18 R'!$A$3,1,+'All Funds Summary'!Z107)," "),"'","XYXYX")),"xyxyx","'")</f>
        <v xml:space="preserve"> </v>
      </c>
      <c r="AA113" s="15" t="str">
        <f>SUBSTITUTE(PROPER(SUBSTITUTE(IF(AA110&gt;0,MID('19 R'!$A$3,1,+'All Funds Summary'!AA107)," "),"'","XYXYX")),"xyxyx","'")</f>
        <v xml:space="preserve"> </v>
      </c>
      <c r="AB113" s="15" t="str">
        <f>SUBSTITUTE(PROPER(SUBSTITUTE(IF(AB110&gt;0,MID('20 R'!$A$3,1,+'All Funds Summary'!AB107)," "),"'","XYXYX")),"xyxyx","'")</f>
        <v xml:space="preserve"> </v>
      </c>
      <c r="AC113" s="15" t="str">
        <f>SUBSTITUTE(PROPER(SUBSTITUTE(IF(AC110&gt;0,MID('21 R'!$A$3,1,+'All Funds Summary'!AC107)," "),"'","XYXYX")),"xyxyx","'")</f>
        <v xml:space="preserve"> </v>
      </c>
      <c r="AD113" s="15" t="str">
        <f>SUBSTITUTE(PROPER(SUBSTITUTE(IF(AD110&gt;0,MID('22 R'!$A$3,1,+'All Funds Summary'!AD107)," "),"'","XYXYX")),"xyxyx","'")</f>
        <v xml:space="preserve"> </v>
      </c>
      <c r="AE113" s="15" t="str">
        <f>SUBSTITUTE(PROPER(SUBSTITUTE(IF(AE110&gt;0,MID('23 R'!$A$3,1,+'All Funds Summary'!AE107)," "),"'","XYXYX")),"xyxyx","'")</f>
        <v xml:space="preserve"> </v>
      </c>
      <c r="AF113" s="15" t="str">
        <f>SUBSTITUTE(PROPER(SUBSTITUTE(IF(AF110&gt;0,MID('24 R'!$A$3,1,+'All Funds Summary'!AF107)," "),"'","XYXYX")),"xyxyx","'")</f>
        <v xml:space="preserve"> </v>
      </c>
      <c r="AG113" s="15" t="str">
        <f>SUBSTITUTE(PROPER(SUBSTITUTE(IF(AG110&gt;0,MID('25 R'!$A$3,1,+'All Funds Summary'!AG107)," "),"'","XYXYX")),"xyxyx","'")</f>
        <v xml:space="preserve"> </v>
      </c>
      <c r="AH113" s="15" t="str">
        <f>SUBSTITUTE(PROPER(SUBSTITUTE(IF(AH110&gt;0,MID('26 R'!$A$3,1,+'All Funds Summary'!AH107)," "),"'","XYXYX")),"xyxyx","'")</f>
        <v xml:space="preserve"> </v>
      </c>
      <c r="AI113" s="15" t="str">
        <f>SUBSTITUTE(PROPER(SUBSTITUTE(IF(AI110&gt;0,MID('27 R'!$A$3,1,+'All Funds Summary'!AI107)," "),"'","XYXYX")),"xyxyx","'")</f>
        <v xml:space="preserve"> </v>
      </c>
      <c r="AJ113" s="15" t="str">
        <f>SUBSTITUTE(PROPER(SUBSTITUTE(IF(AJ110&gt;0,MID('28 R'!$A$3,1,+'All Funds Summary'!AJ107)," "),"'","XYXYX")),"xyxyx","'")</f>
        <v xml:space="preserve"> </v>
      </c>
      <c r="AK113" s="15" t="str">
        <f>SUBSTITUTE(PROPER(SUBSTITUTE(IF(AK110&gt;0,MID('29 R'!$A$3,1,+'All Funds Summary'!AK107)," "),"'","XYXYX")),"xyxyx","'")</f>
        <v xml:space="preserve"> </v>
      </c>
      <c r="AL113" s="15" t="str">
        <f>SUBSTITUTE(PROPER(SUBSTITUTE(IF(AL110&gt;0,MID('30 R'!$A$3,1,+'All Funds Summary'!AL107)," "),"'","XYXYX")),"xyxyx","'")</f>
        <v xml:space="preserve"> </v>
      </c>
      <c r="AM113" s="15" t="str">
        <f>SUBSTITUTE(PROPER(SUBSTITUTE(IF(AM110&gt;0,MID('31 R'!$A$3,1,+'All Funds Summary'!AM107)," "),"'","XYXYX")),"xyxyx","'")</f>
        <v xml:space="preserve"> </v>
      </c>
      <c r="AN113" s="15" t="str">
        <f>SUBSTITUTE(PROPER(SUBSTITUTE(IF(AN110&gt;0,MID('32 R'!$A$3,1,+'All Funds Summary'!AN107)," "),"'","XYXYX")),"xyxyx","'")</f>
        <v xml:space="preserve"> </v>
      </c>
      <c r="AO113" s="15" t="str">
        <f>SUBSTITUTE(PROPER(SUBSTITUTE(IF(AO110&gt;0,MID('33 R'!$A$3,1,+'All Funds Summary'!AO107)," "),"'","XYXYX")),"xyxyx","'")</f>
        <v xml:space="preserve"> </v>
      </c>
      <c r="AP113" s="15" t="str">
        <f>SUBSTITUTE(PROPER(SUBSTITUTE(IF(AP110&gt;0,MID('34 R'!$A$3,1,+'All Funds Summary'!AP107)," "),"'","XYXYX")),"xyxyx","'")</f>
        <v xml:space="preserve"> </v>
      </c>
      <c r="AQ113" s="15" t="str">
        <f>SUBSTITUTE(PROPER(SUBSTITUTE(IF(AQ110&gt;0,MID('35 R'!$A$3,1,+'All Funds Summary'!AQ107)," "),"'","XYXYX")),"xyxyx","'")</f>
        <v xml:space="preserve"> </v>
      </c>
      <c r="AR113" s="15" t="str">
        <f>SUBSTITUTE(PROPER(SUBSTITUTE(IF(AR110&gt;0,MID('Other Funds R'!$A$14,1,+'All Funds Summary'!AR107)," "),"'","XYXYX")),"xyxyx","'")</f>
        <v xml:space="preserve"> </v>
      </c>
    </row>
    <row r="114" spans="7:44" x14ac:dyDescent="0.2">
      <c r="G114" t="s">
        <v>367</v>
      </c>
      <c r="I114" s="15" t="str">
        <f>SUBSTITUTE(PROPER(SUBSTITUTE(IF(I109&gt;0,IF(I110&gt;0,MID('1 R'!$A$3,(2+'All Funds Summary'!I107),I108),MID('1 R'!$A$3,1,'All Funds Summary'!I107))," "),"'","XYXYX")),"xyxyx","'")</f>
        <v xml:space="preserve"> </v>
      </c>
      <c r="J114" s="15" t="str">
        <f>SUBSTITUTE(PROPER(SUBSTITUTE(IF(J109&gt;0,IF(J110&gt;0,MID('2 R'!$A$3,(2+'All Funds Summary'!J107),J108),MID('2 R'!$A$3,1,'All Funds Summary'!J107))," "),"'","XYXYX")),"xyxyx","'")</f>
        <v xml:space="preserve"> </v>
      </c>
      <c r="K114" s="15" t="str">
        <f>SUBSTITUTE(PROPER(SUBSTITUTE(IF(K109&gt;0,IF(K110&gt;0,MID('3 R'!$A$3,(2+'All Funds Summary'!K107),K108),MID('3 R'!$A$3,1,'All Funds Summary'!K107))," "),"'","XYXYX")),"xyxyx","'")</f>
        <v xml:space="preserve"> </v>
      </c>
      <c r="L114" s="15" t="str">
        <f>SUBSTITUTE(PROPER(SUBSTITUTE(IF(L109&gt;0,IF(L110&gt;0,MID('4 R'!$A$3,(2+'All Funds Summary'!L107),L108),MID('4 R'!$A$3,1,'All Funds Summary'!L107))," "),"'","XYXYX")),"xyxyx","'")</f>
        <v xml:space="preserve"> </v>
      </c>
      <c r="M114" s="15" t="str">
        <f>SUBSTITUTE(PROPER(SUBSTITUTE(IF(M109&gt;0,IF(M110&gt;0,MID('5 R'!$A$3,(2+'All Funds Summary'!M107),M108),MID('5 R'!$A$3,1,'All Funds Summary'!M107))," "),"'","XYXYX")),"xyxyx","'")</f>
        <v xml:space="preserve"> </v>
      </c>
      <c r="N114" s="15" t="str">
        <f>SUBSTITUTE(PROPER(SUBSTITUTE(IF(N109&gt;0,IF(N110&gt;0,MID('6 R'!$A$3,(2+'All Funds Summary'!N107),N108),MID('6 R'!$A$3,1,'All Funds Summary'!N107))," "),"'","XYXYX")),"xyxyx","'")</f>
        <v xml:space="preserve"> </v>
      </c>
      <c r="O114" s="15" t="str">
        <f>SUBSTITUTE(PROPER(SUBSTITUTE(IF(O109&gt;0,IF(O110&gt;0,MID('7 R'!$A$3,(2+'All Funds Summary'!O107),O108),MID('7 R'!$A$3,1,'All Funds Summary'!O107))," "),"'","XYXYX")),"xyxyx","'")</f>
        <v xml:space="preserve"> </v>
      </c>
      <c r="P114" s="15" t="str">
        <f>SUBSTITUTE(PROPER(SUBSTITUTE(IF(P109&gt;0,IF(P110&gt;0,MID('8 R'!$A$3,(2+'All Funds Summary'!P107),P108),MID('8 R'!$A$3,1,'All Funds Summary'!P107))," "),"'","XYXYX")),"xyxyx","'")</f>
        <v xml:space="preserve"> </v>
      </c>
      <c r="Q114" s="15" t="str">
        <f>SUBSTITUTE(PROPER(SUBSTITUTE(IF(Q109&gt;0,IF(Q110&gt;0,MID('9 R'!$A$3,(2+'All Funds Summary'!Q107),Q108),MID('9 R'!$A$3,1,'All Funds Summary'!Q107))," "),"'","XYXYX")),"xyxyx","'")</f>
        <v xml:space="preserve"> </v>
      </c>
      <c r="R114" s="15" t="str">
        <f>SUBSTITUTE(PROPER(SUBSTITUTE(IF(R109&gt;0,IF(R110&gt;0,MID('10 R'!$A$3,(2+'All Funds Summary'!R107),R108),MID('10 R'!$A$3,1,'All Funds Summary'!R107))," "),"'","XYXYX")),"xyxyx","'")</f>
        <v xml:space="preserve"> </v>
      </c>
      <c r="S114" s="15" t="str">
        <f>SUBSTITUTE(PROPER(SUBSTITUTE(IF(S109&gt;0,IF(S110&gt;0,MID('11 R'!$A$3,(2+'All Funds Summary'!S107),S108),MID('11 R'!$A$3,1,'All Funds Summary'!S107))," "),"'","XYXYX")),"xyxyx","'")</f>
        <v xml:space="preserve"> </v>
      </c>
      <c r="T114" s="15" t="str">
        <f>SUBSTITUTE(PROPER(SUBSTITUTE(IF(T109&gt;0,IF(T110&gt;0,MID('12 R'!$A$3,(2+'All Funds Summary'!T107),T108),MID('12 R'!$A$3,1,'All Funds Summary'!T107))," "),"'","XYXYX")),"xyxyx","'")</f>
        <v xml:space="preserve"> </v>
      </c>
      <c r="U114" s="15" t="str">
        <f>SUBSTITUTE(PROPER(SUBSTITUTE(IF(U109&gt;0,IF(U110&gt;0,MID('13 R'!$A$3,(2+'All Funds Summary'!U107),U108),MID('13 R'!$A$3,1,'All Funds Summary'!U107))," "),"'","XYXYX")),"xyxyx","'")</f>
        <v xml:space="preserve"> </v>
      </c>
      <c r="V114" s="15" t="str">
        <f>SUBSTITUTE(PROPER(SUBSTITUTE(IF(V109&gt;0,IF(V110&gt;0,MID('14 R'!$A$3,(2+'All Funds Summary'!V107),V108),MID('14 R'!$A$3,1,'All Funds Summary'!V107))," "),"'","XYXYX")),"xyxyx","'")</f>
        <v xml:space="preserve"> </v>
      </c>
      <c r="W114" s="15" t="str">
        <f>SUBSTITUTE(PROPER(SUBSTITUTE(IF(W109&gt;0,IF(W110&gt;0,MID('15 R'!$A$3,(2+'All Funds Summary'!W107),W108),MID('15 R'!$A$3,1,'All Funds Summary'!W107))," "),"'","XYXYX")),"xyxyx","'")</f>
        <v xml:space="preserve"> </v>
      </c>
      <c r="X114" s="15" t="str">
        <f>SUBSTITUTE(PROPER(SUBSTITUTE(IF(X109&gt;0,IF(X110&gt;0,MID('16 R'!$A$3,(2+'All Funds Summary'!X107),X108),MID('16 R'!$A$3,1,'All Funds Summary'!X107))," "),"'","XYXYX")),"xyxyx","'")</f>
        <v xml:space="preserve"> </v>
      </c>
      <c r="Y114" s="15" t="str">
        <f>SUBSTITUTE(PROPER(SUBSTITUTE(IF(Y109&gt;0,IF(Y110&gt;0,MID('17 R'!$A$3,(2+'All Funds Summary'!Y107),Y108),MID('17 R'!$A$3,1,'All Funds Summary'!Y107))," "),"'","XYXYX")),"xyxyx","'")</f>
        <v xml:space="preserve"> </v>
      </c>
      <c r="Z114" s="15" t="str">
        <f>SUBSTITUTE(PROPER(SUBSTITUTE(IF(Z109&gt;0,IF(Z110&gt;0,MID('18 R'!$A$3,(2+'All Funds Summary'!Z107),Z108),MID('18 R'!$A$3,1,'All Funds Summary'!Z107))," "),"'","XYXYX")),"xyxyx","'")</f>
        <v xml:space="preserve"> </v>
      </c>
      <c r="AA114" s="15" t="str">
        <f>SUBSTITUTE(PROPER(SUBSTITUTE(IF(AA109&gt;0,IF(AA110&gt;0,MID('19 R'!$A$3,(2+'All Funds Summary'!AA107),AA108),MID('19 R'!$A$3,1,'All Funds Summary'!AA107))," "),"'","XYXYX")),"xyxyx","'")</f>
        <v xml:space="preserve"> </v>
      </c>
      <c r="AB114" s="15" t="str">
        <f>SUBSTITUTE(PROPER(SUBSTITUTE(IF(AB109&gt;0,IF(AB110&gt;0,MID('20 R'!$A$3,(2+'All Funds Summary'!AB107),AB108),MID('20 R'!$A$3,1,'All Funds Summary'!AB107))," "),"'","XYXYX")),"xyxyx","'")</f>
        <v xml:space="preserve"> </v>
      </c>
      <c r="AC114" s="15" t="str">
        <f>SUBSTITUTE(PROPER(SUBSTITUTE(IF(AC109&gt;0,IF(AC110&gt;0,MID('21 R'!$A$3,(2+'All Funds Summary'!AC107),AC108),MID('21 R'!$A$3,1,'All Funds Summary'!AC107))," "),"'","XYXYX")),"xyxyx","'")</f>
        <v xml:space="preserve"> </v>
      </c>
      <c r="AD114" s="15" t="str">
        <f>SUBSTITUTE(PROPER(SUBSTITUTE(IF(AD109&gt;0,IF(AD110&gt;0,MID('22 R'!$A$3,(2+'All Funds Summary'!AD107),AD108),MID('22 R'!$A$3,1,'All Funds Summary'!AD107))," "),"'","XYXYX")),"xyxyx","'")</f>
        <v xml:space="preserve"> </v>
      </c>
      <c r="AE114" s="15" t="str">
        <f>SUBSTITUTE(PROPER(SUBSTITUTE(IF(AE109&gt;0,IF(AE110&gt;0,MID('23 R'!$A$3,(2+'All Funds Summary'!AE107),AE108),MID('23 R'!$A$3,1,'All Funds Summary'!AE107))," "),"'","XYXYX")),"xyxyx","'")</f>
        <v xml:space="preserve"> </v>
      </c>
      <c r="AF114" s="15" t="str">
        <f>SUBSTITUTE(PROPER(SUBSTITUTE(IF(AF109&gt;0,IF(AF110&gt;0,MID('24 R'!$A$3,(2+'All Funds Summary'!AF107),AF108),MID('24 R'!$A$3,1,'All Funds Summary'!AF107))," "),"'","XYXYX")),"xyxyx","'")</f>
        <v xml:space="preserve"> </v>
      </c>
      <c r="AG114" s="15" t="str">
        <f>SUBSTITUTE(PROPER(SUBSTITUTE(IF(AG109&gt;0,IF(AG110&gt;0,MID('25 R'!$A$3,(2+'All Funds Summary'!AG107),AG108),MID('25 R'!$A$3,1,'All Funds Summary'!AG107))," "),"'","XYXYX")),"xyxyx","'")</f>
        <v xml:space="preserve"> </v>
      </c>
      <c r="AH114" s="15" t="str">
        <f>SUBSTITUTE(PROPER(SUBSTITUTE(IF(AH109&gt;0,IF(AH110&gt;0,MID('26 R'!$A$3,(2+'All Funds Summary'!AH107),AH108),MID('26 R'!$A$3,1,'All Funds Summary'!AH107))," "),"'","XYXYX")),"xyxyx","'")</f>
        <v xml:space="preserve"> </v>
      </c>
      <c r="AI114" s="15" t="str">
        <f>SUBSTITUTE(PROPER(SUBSTITUTE(IF(AI109&gt;0,IF(AI110&gt;0,MID('27 R'!$A$3,(2+'All Funds Summary'!AI107),AI108),MID('27 R'!$A$3,1,'All Funds Summary'!AI107))," "),"'","XYXYX")),"xyxyx","'")</f>
        <v xml:space="preserve"> </v>
      </c>
      <c r="AJ114" s="15" t="str">
        <f>SUBSTITUTE(PROPER(SUBSTITUTE(IF(AJ109&gt;0,IF(AJ110&gt;0,MID('28 R'!$A$3,(2+'All Funds Summary'!AJ107),AJ108),MID('28 R'!$A$3,1,'All Funds Summary'!AJ107))," "),"'","XYXYX")),"xyxyx","'")</f>
        <v xml:space="preserve"> </v>
      </c>
      <c r="AK114" s="15" t="str">
        <f>SUBSTITUTE(PROPER(SUBSTITUTE(IF(AK109&gt;0,IF(AK110&gt;0,MID('29 R'!$A$3,(2+'All Funds Summary'!AK107),AK108),MID('29 R'!$A$3,1,'All Funds Summary'!AK107))," "),"'","XYXYX")),"xyxyx","'")</f>
        <v xml:space="preserve"> </v>
      </c>
      <c r="AL114" s="15" t="str">
        <f>SUBSTITUTE(PROPER(SUBSTITUTE(IF(AL109&gt;0,IF(AL110&gt;0,MID('30 R'!$A$3,(2+'All Funds Summary'!AL107),AL108),MID('30 R'!$A$3,1,'All Funds Summary'!AL107))," "),"'","XYXYX")),"xyxyx","'")</f>
        <v xml:space="preserve"> </v>
      </c>
      <c r="AM114" s="15" t="str">
        <f>SUBSTITUTE(PROPER(SUBSTITUTE(IF(AM109&gt;0,IF(AM110&gt;0,MID('31 R'!$A$3,(2+'All Funds Summary'!AM107),AM108),MID('31 R'!$A$3,1,'All Funds Summary'!AM107))," "),"'","XYXYX")),"xyxyx","'")</f>
        <v xml:space="preserve"> </v>
      </c>
      <c r="AN114" s="15" t="str">
        <f>SUBSTITUTE(PROPER(SUBSTITUTE(IF(AN109&gt;0,IF(AN110&gt;0,MID('32 R'!$A$3,(2+'All Funds Summary'!AN107),AN108),MID('32 R'!$A$3,1,'All Funds Summary'!AN107))," "),"'","XYXYX")),"xyxyx","'")</f>
        <v xml:space="preserve"> </v>
      </c>
      <c r="AO114" s="15" t="str">
        <f>SUBSTITUTE(PROPER(SUBSTITUTE(IF(AO109&gt;0,IF(AO110&gt;0,MID('33 R'!$A$3,(2+'All Funds Summary'!AO107),AO108),MID('33 R'!$A$3,1,'All Funds Summary'!AO107))," "),"'","XYXYX")),"xyxyx","'")</f>
        <v xml:space="preserve"> </v>
      </c>
      <c r="AP114" s="15" t="str">
        <f>SUBSTITUTE(PROPER(SUBSTITUTE(IF(AP109&gt;0,IF(AP110&gt;0,MID('34 R'!$A$3,(2+'All Funds Summary'!AP107),AP108),MID('34 R'!$A$3,1,'All Funds Summary'!AP107))," "),"'","XYXYX")),"xyxyx","'")</f>
        <v xml:space="preserve"> </v>
      </c>
      <c r="AQ114" s="15" t="str">
        <f>SUBSTITUTE(PROPER(SUBSTITUTE(IF(AQ109&gt;0,IF(AQ110&gt;0,MID('35 R'!$A$3,(2+'All Funds Summary'!AQ107),AQ108),MID('35 R'!$A$3,1,'All Funds Summary'!AQ107))," "),"'","XYXYX")),"xyxyx","'")</f>
        <v xml:space="preserve"> </v>
      </c>
      <c r="AR114" s="15" t="str">
        <f>SUBSTITUTE(PROPER(SUBSTITUTE(IF(AR109&gt;0,IF(AR110&gt;0,MID('Other Funds R'!$A$14,(2+'All Funds Summary'!AR107),AR108),MID('Other Funds R'!$A$14,1,'All Funds Summary'!AR107))," "),"'","XYXYX")),"xyxyx","'")</f>
        <v xml:space="preserve"> </v>
      </c>
    </row>
    <row r="115" spans="7:44" x14ac:dyDescent="0.2">
      <c r="G115" t="s">
        <v>368</v>
      </c>
      <c r="I115" s="15" t="str">
        <f>SUBSTITUTE(PROPER(SUBSTITUTE(IF(I108&gt;0,IF(I109&gt;0,IF(I110&gt;0,MID('1 R'!$A$3,(3+'All Funds Summary'!I108+I107),I109),MID('1 R'!$A$3,(2+I107),I108)),MID('1 R'!$A$3,1,'All Funds Summary'!I107))," "),"'","XYXYX")),"xyxyx","'")</f>
        <v xml:space="preserve"> </v>
      </c>
      <c r="J115" s="15" t="str">
        <f>SUBSTITUTE(PROPER(SUBSTITUTE(IF(J108&gt;0,IF(J109&gt;0,IF(J110&gt;0,MID('2 R'!$A$3,(3+'All Funds Summary'!J108+J107),J109),MID('2 R'!$A$3,(2+J107),J108)),MID('2 R'!$A$3,1,'All Funds Summary'!J107))," "),"'","XYXYX")),"xyxyx","'")</f>
        <v xml:space="preserve"> </v>
      </c>
      <c r="K115" s="15" t="str">
        <f>SUBSTITUTE(PROPER(SUBSTITUTE(IF(K108&gt;0,IF(K109&gt;0,IF(K110&gt;0,MID('3 R'!$A$3,(3+'All Funds Summary'!K108+K107),K109),MID('3 R'!$A$3,(2+K107),K108)),MID('3 R'!$A$3,1,'All Funds Summary'!K107))," "),"'","XYXYX")),"xyxyx","'")</f>
        <v xml:space="preserve"> </v>
      </c>
      <c r="L115" s="15" t="str">
        <f>SUBSTITUTE(PROPER(SUBSTITUTE(IF(L108&gt;0,IF(L109&gt;0,IF(L110&gt;0,MID('4 R'!$A$3,(3+'All Funds Summary'!L108+L107),L109),MID('4 R'!$A$3,(2+L107),L108)),MID('4 R'!$A$3,1,'All Funds Summary'!L107))," "),"'","XYXYX")),"xyxyx","'")</f>
        <v xml:space="preserve"> </v>
      </c>
      <c r="M115" s="15" t="str">
        <f>SUBSTITUTE(PROPER(SUBSTITUTE(IF(M108&gt;0,IF(M109&gt;0,IF(M110&gt;0,MID('5 R'!$A$3,(3+'All Funds Summary'!M108+M107),M109),MID('5 R'!$A$3,(2+M107),M108)),MID('5 R'!$A$3,1,'All Funds Summary'!M107))," "),"'","XYXYX")),"xyxyx","'")</f>
        <v xml:space="preserve"> </v>
      </c>
      <c r="N115" s="15" t="str">
        <f>SUBSTITUTE(PROPER(SUBSTITUTE(IF(N108&gt;0,IF(N109&gt;0,IF(N110&gt;0,MID('6 R'!$A$3,(3+'All Funds Summary'!N108+N107),N109),MID('6 R'!$A$3,(2+N107),N108)),MID('6 R'!$A$3,1,'All Funds Summary'!N107))," "),"'","XYXYX")),"xyxyx","'")</f>
        <v xml:space="preserve"> </v>
      </c>
      <c r="O115" s="15" t="str">
        <f>SUBSTITUTE(PROPER(SUBSTITUTE(IF(O108&gt;0,IF(O109&gt;0,IF(O110&gt;0,MID('7 R'!$A$3,(3+'All Funds Summary'!O108+O107),O109),MID('7 R'!$A$3,(2+O107),O108)),MID('7 R'!$A$3,1,'All Funds Summary'!O107))," "),"'","XYXYX")),"xyxyx","'")</f>
        <v xml:space="preserve"> </v>
      </c>
      <c r="P115" s="15" t="str">
        <f>SUBSTITUTE(PROPER(SUBSTITUTE(IF(P108&gt;0,IF(P109&gt;0,IF(P110&gt;0,MID('8 R'!$A$3,(3+'All Funds Summary'!P108+P107),P109),MID('8 R'!$A$3,(2+P107),P108)),MID('8 R'!$A$3,1,'All Funds Summary'!P107))," "),"'","XYXYX")),"xyxyx","'")</f>
        <v xml:space="preserve"> </v>
      </c>
      <c r="Q115" s="15" t="str">
        <f>SUBSTITUTE(PROPER(SUBSTITUTE(IF(Q108&gt;0,IF(Q109&gt;0,IF(Q110&gt;0,MID('9 R'!$A$3,(3+'All Funds Summary'!Q108+Q107),Q109),MID('9 R'!$A$3,(2+Q107),Q108)),MID('9 R'!$A$3,1,'All Funds Summary'!Q107))," "),"'","XYXYX")),"xyxyx","'")</f>
        <v xml:space="preserve"> </v>
      </c>
      <c r="R115" s="15" t="str">
        <f>SUBSTITUTE(PROPER(SUBSTITUTE(IF(R108&gt;0,IF(R109&gt;0,IF(R110&gt;0,MID('10 R'!$A$3,(3+'All Funds Summary'!R108+R107),R109),MID('10 R'!$A$3,(2+R107),R108)),MID('10 R'!$A$3,1,'All Funds Summary'!R107))," "),"'","XYXYX")),"xyxyx","'")</f>
        <v xml:space="preserve"> </v>
      </c>
      <c r="S115" s="15" t="str">
        <f>SUBSTITUTE(PROPER(SUBSTITUTE(IF(S108&gt;0,IF(S109&gt;0,IF(S110&gt;0,MID('11 R'!$A$3,(3+'All Funds Summary'!S108+S107),S109),MID('11 R'!$A$3,(2+S107),S108)),MID('11 R'!$A$3,1,'All Funds Summary'!S107))," "),"'","XYXYX")),"xyxyx","'")</f>
        <v xml:space="preserve"> </v>
      </c>
      <c r="T115" s="15" t="str">
        <f>SUBSTITUTE(PROPER(SUBSTITUTE(IF(T108&gt;0,IF(T109&gt;0,IF(T110&gt;0,MID('12 R'!$A$3,(3+'All Funds Summary'!T108+T107),T109),MID('12 R'!$A$3,(2+T107),T108)),MID('12 R'!$A$3,1,'All Funds Summary'!T107))," "),"'","XYXYX")),"xyxyx","'")</f>
        <v xml:space="preserve"> </v>
      </c>
      <c r="U115" s="15" t="str">
        <f>SUBSTITUTE(PROPER(SUBSTITUTE(IF(U108&gt;0,IF(U109&gt;0,IF(U110&gt;0,MID('13 R'!$A$3,(3+'All Funds Summary'!U108+U107),U109),MID('13 R'!$A$3,(2+U107),U108)),MID('13 R'!$A$3,1,'All Funds Summary'!U107))," "),"'","XYXYX")),"xyxyx","'")</f>
        <v xml:space="preserve"> </v>
      </c>
      <c r="V115" s="15" t="str">
        <f>SUBSTITUTE(PROPER(SUBSTITUTE(IF(V108&gt;0,IF(V109&gt;0,IF(V110&gt;0,MID('14 R'!$A$3,(3+'All Funds Summary'!V108+V107),V109),MID('14 R'!$A$3,(2+V107),V108)),MID('14 R'!$A$3,1,'All Funds Summary'!V107))," "),"'","XYXYX")),"xyxyx","'")</f>
        <v xml:space="preserve"> </v>
      </c>
      <c r="W115" s="15" t="str">
        <f>SUBSTITUTE(PROPER(SUBSTITUTE(IF(W108&gt;0,IF(W109&gt;0,IF(W110&gt;0,MID('15 R'!$A$3,(3+'All Funds Summary'!W108+W107),W109),MID('15 R'!$A$3,(2+W107),W108)),MID('15 R'!$A$3,1,'All Funds Summary'!W107))," "),"'","XYXYX")),"xyxyx","'")</f>
        <v xml:space="preserve"> </v>
      </c>
      <c r="X115" s="15" t="str">
        <f>SUBSTITUTE(PROPER(SUBSTITUTE(IF(X108&gt;0,IF(X109&gt;0,IF(X110&gt;0,MID('16 R'!$A$3,(3+'All Funds Summary'!X108+X107),X109),MID('16 R'!$A$3,(2+X107),X108)),MID('16 R'!$A$3,1,'All Funds Summary'!X107))," "),"'","XYXYX")),"xyxyx","'")</f>
        <v xml:space="preserve"> </v>
      </c>
      <c r="Y115" s="15" t="str">
        <f>SUBSTITUTE(PROPER(SUBSTITUTE(IF(Y108&gt;0,IF(Y109&gt;0,IF(Y110&gt;0,MID('17 R'!$A$3,(3+'All Funds Summary'!Y108+Y107),Y109),MID('17 R'!$A$3,(2+Y107),Y108)),MID('17 R'!$A$3,1,'All Funds Summary'!Y107))," "),"'","XYXYX")),"xyxyx","'")</f>
        <v xml:space="preserve"> </v>
      </c>
      <c r="Z115" s="15" t="str">
        <f>SUBSTITUTE(PROPER(SUBSTITUTE(IF(Z108&gt;0,IF(Z109&gt;0,IF(Z110&gt;0,MID('18 R'!$A$3,(3+'All Funds Summary'!Z108+Z107),Z109),MID('18 R'!$A$3,(2+Z107),Z108)),MID('18 R'!$A$3,1,'All Funds Summary'!Z107))," "),"'","XYXYX")),"xyxyx","'")</f>
        <v xml:space="preserve"> </v>
      </c>
      <c r="AA115" s="15" t="str">
        <f>SUBSTITUTE(PROPER(SUBSTITUTE(IF(AA108&gt;0,IF(AA109&gt;0,IF(AA110&gt;0,MID('19 R'!$A$3,(3+'All Funds Summary'!AA108+AA107),AA109),MID('19 R'!$A$3,(2+AA107),AA108)),MID('19 R'!$A$3,1,'All Funds Summary'!AA107))," "),"'","XYXYX")),"xyxyx","'")</f>
        <v xml:space="preserve"> </v>
      </c>
      <c r="AB115" s="15" t="str">
        <f>SUBSTITUTE(PROPER(SUBSTITUTE(IF(AB108&gt;0,IF(AB109&gt;0,IF(AB110&gt;0,MID('20 R'!$A$3,(3+'All Funds Summary'!AB108+AB107),AB109),MID('20 R'!$A$3,(2+AB107),AB108)),MID('20 R'!$A$3,1,'All Funds Summary'!AB107))," "),"'","XYXYX")),"xyxyx","'")</f>
        <v xml:space="preserve"> </v>
      </c>
      <c r="AC115" s="15" t="str">
        <f>SUBSTITUTE(PROPER(SUBSTITUTE(IF(AC108&gt;0,IF(AC109&gt;0,IF(AC110&gt;0,MID('21 R'!$A$3,(3+'All Funds Summary'!AC108+AC107),AC109),MID('21 R'!$A$3,(2+AC107),AC108)),MID('21 R'!$A$3,1,'All Funds Summary'!AC107))," "),"'","XYXYX")),"xyxyx","'")</f>
        <v xml:space="preserve"> </v>
      </c>
      <c r="AD115" s="15" t="str">
        <f>SUBSTITUTE(PROPER(SUBSTITUTE(IF(AD108&gt;0,IF(AD109&gt;0,IF(AD110&gt;0,MID('22 R'!$A$3,(3+'All Funds Summary'!AD108+AD107),AD109),MID('22 R'!$A$3,(2+AD107),AD108)),MID('22 R'!$A$3,1,'All Funds Summary'!AD107))," "),"'","XYXYX")),"xyxyx","'")</f>
        <v xml:space="preserve"> </v>
      </c>
      <c r="AE115" s="15" t="str">
        <f>SUBSTITUTE(PROPER(SUBSTITUTE(IF(AE108&gt;0,IF(AE109&gt;0,IF(AE110&gt;0,MID('23 R'!$A$3,(3+'All Funds Summary'!AE108+AE107),AE109),MID('23 R'!$A$3,(2+AE107),AE108)),MID('23 R'!$A$3,1,'All Funds Summary'!AE107))," "),"'","XYXYX")),"xyxyx","'")</f>
        <v xml:space="preserve"> </v>
      </c>
      <c r="AF115" s="15" t="str">
        <f>SUBSTITUTE(PROPER(SUBSTITUTE(IF(AF108&gt;0,IF(AF109&gt;0,IF(AF110&gt;0,MID('24 R'!$A$3,(3+'All Funds Summary'!AF108+AF107),AF109),MID('24 R'!$A$3,(2+AF107),AF108)),MID('24 R'!$A$3,1,'All Funds Summary'!AF107))," "),"'","XYXYX")),"xyxyx","'")</f>
        <v xml:space="preserve"> </v>
      </c>
      <c r="AG115" s="15" t="str">
        <f>SUBSTITUTE(PROPER(SUBSTITUTE(IF(AG108&gt;0,IF(AG109&gt;0,IF(AG110&gt;0,MID('25 R'!$A$3,(3+'All Funds Summary'!AG108+AG107),AG109),MID('25 R'!$A$3,(2+AG107),AG108)),MID('25 R'!$A$3,1,'All Funds Summary'!AG107))," "),"'","XYXYX")),"xyxyx","'")</f>
        <v xml:space="preserve"> </v>
      </c>
      <c r="AH115" s="15" t="str">
        <f>SUBSTITUTE(PROPER(SUBSTITUTE(IF(AH108&gt;0,IF(AH109&gt;0,IF(AH110&gt;0,MID('26 R'!$A$3,(3+'All Funds Summary'!AH108+AH107),AH109),MID('26 R'!$A$3,(2+AH107),AH108)),MID('26 R'!$A$3,1,'All Funds Summary'!AH107))," "),"'","XYXYX")),"xyxyx","'")</f>
        <v xml:space="preserve"> </v>
      </c>
      <c r="AI115" s="15" t="str">
        <f>SUBSTITUTE(PROPER(SUBSTITUTE(IF(AI108&gt;0,IF(AI109&gt;0,IF(AI110&gt;0,MID('27 R'!$A$3,(3+'All Funds Summary'!AI108+AI107),AI109),MID('27 R'!$A$3,(2+AI107),AI108)),MID('27 R'!$A$3,1,'All Funds Summary'!AI107))," "),"'","XYXYX")),"xyxyx","'")</f>
        <v xml:space="preserve"> </v>
      </c>
      <c r="AJ115" s="15" t="str">
        <f>SUBSTITUTE(PROPER(SUBSTITUTE(IF(AJ108&gt;0,IF(AJ109&gt;0,IF(AJ110&gt;0,MID('28 R'!$A$3,(3+'All Funds Summary'!AJ108+AJ107),AJ109),MID('28 R'!$A$3,(2+AJ107),AJ108)),MID('28 R'!$A$3,1,'All Funds Summary'!AJ107))," "),"'","XYXYX")),"xyxyx","'")</f>
        <v xml:space="preserve"> </v>
      </c>
      <c r="AK115" s="15" t="str">
        <f>SUBSTITUTE(PROPER(SUBSTITUTE(IF(AK108&gt;0,IF(AK109&gt;0,IF(AK110&gt;0,MID('29 R'!$A$3,(3+'All Funds Summary'!AK108+AK107),AK109),MID('29 R'!$A$3,(2+AK107),AK108)),MID('29 R'!$A$3,1,'All Funds Summary'!AK107))," "),"'","XYXYX")),"xyxyx","'")</f>
        <v xml:space="preserve"> </v>
      </c>
      <c r="AL115" s="15" t="str">
        <f>SUBSTITUTE(PROPER(SUBSTITUTE(IF(AL108&gt;0,IF(AL109&gt;0,IF(AL110&gt;0,MID('30 R'!$A$3,(3+'All Funds Summary'!AL108+AL107),AL109),MID('30 R'!$A$3,(2+AL107),AL108)),MID('30 R'!$A$3,1,'All Funds Summary'!AL107))," "),"'","XYXYX")),"xyxyx","'")</f>
        <v xml:space="preserve"> </v>
      </c>
      <c r="AM115" s="15" t="str">
        <f>SUBSTITUTE(PROPER(SUBSTITUTE(IF(AM108&gt;0,IF(AM109&gt;0,IF(AM110&gt;0,MID('31 R'!$A$3,(3+'All Funds Summary'!AM108+AM107),AM109),MID('31 R'!$A$3,(2+AM107),AM108)),MID('31 R'!$A$3,1,'All Funds Summary'!AM107))," "),"'","XYXYX")),"xyxyx","'")</f>
        <v xml:space="preserve"> </v>
      </c>
      <c r="AN115" s="15" t="str">
        <f>SUBSTITUTE(PROPER(SUBSTITUTE(IF(AN108&gt;0,IF(AN109&gt;0,IF(AN110&gt;0,MID('32 R'!$A$3,(3+'All Funds Summary'!AN108+AN107),AN109),MID('32 R'!$A$3,(2+AN107),AN108)),MID('32 R'!$A$3,1,'All Funds Summary'!AN107))," "),"'","XYXYX")),"xyxyx","'")</f>
        <v xml:space="preserve"> </v>
      </c>
      <c r="AO115" s="15" t="str">
        <f>SUBSTITUTE(PROPER(SUBSTITUTE(IF(AO108&gt;0,IF(AO109&gt;0,IF(AO110&gt;0,MID('33 R'!$A$3,(3+'All Funds Summary'!AO108+AO107),AO109),MID('33 R'!$A$3,(2+AO107),AO108)),MID('33 R'!$A$3,1,'All Funds Summary'!AO107))," "),"'","XYXYX")),"xyxyx","'")</f>
        <v xml:space="preserve"> </v>
      </c>
      <c r="AP115" s="15" t="str">
        <f>SUBSTITUTE(PROPER(SUBSTITUTE(IF(AP108&gt;0,IF(AP109&gt;0,IF(AP110&gt;0,MID('34 R'!$A$3,(3+'All Funds Summary'!AP108+AP107),AP109),MID('34 R'!$A$3,(2+AP107),AP108)),MID('34 R'!$A$3,1,'All Funds Summary'!AP107))," "),"'","XYXYX")),"xyxyx","'")</f>
        <v xml:space="preserve"> </v>
      </c>
      <c r="AQ115" s="15" t="str">
        <f>SUBSTITUTE(PROPER(SUBSTITUTE(IF(AQ108&gt;0,IF(AQ109&gt;0,IF(AQ110&gt;0,MID('35 R'!$A$3,(3+'All Funds Summary'!AQ108+AQ107),AQ109),MID('35 R'!$A$3,(2+AQ107),AQ108)),MID('35 R'!$A$3,1,'All Funds Summary'!AQ107))," "),"'","XYXYX")),"xyxyx","'")</f>
        <v xml:space="preserve"> </v>
      </c>
      <c r="AR115" s="15" t="str">
        <f>SUBSTITUTE(PROPER(SUBSTITUTE(IF(AR108&gt;0,IF(AR109&gt;0,IF(AR110&gt;0,MID('Other Funds R'!$A$14,(3+'All Funds Summary'!AR108+AR107),AR109),MID('Other Funds R'!$A$14,(2+AR107),AR108)),MID('Other Funds R'!$A$14,1,'All Funds Summary'!AR107))," "),"'","XYXYX")),"xyxyx","'")</f>
        <v xml:space="preserve"> </v>
      </c>
    </row>
    <row r="116" spans="7:44" x14ac:dyDescent="0.2">
      <c r="G116" t="s">
        <v>369</v>
      </c>
      <c r="I116" t="str">
        <f>SUBSTITUTE(PROPER(SUBSTITUTE(IF(I107&gt;0,IF(I108&gt;0,IF(I109&gt;0,IF(I110&gt;0,MID('1 R'!$A$3,(4+'All Funds Summary'!I109+I108+I107),I110),MID('1 R'!$A$3,(3+I108+I107),I109)),MID('1 R'!$A$3,(2+I107),I108)),MID('1 R'!$A$3,1,'All Funds Summary'!I107))," "),"'","XYXYX")),"xyxyx","'")</f>
        <v>1</v>
      </c>
      <c r="J116" t="str">
        <f>SUBSTITUTE(PROPER(SUBSTITUTE(IF(J107&gt;0,IF(J108&gt;0,IF(J109&gt;0,IF(J110&gt;0,MID('2 R'!$A$3,(4+'All Funds Summary'!J109+J108+J107),J110),MID('2 R'!$A$3,(3+J108+J107),J109)),MID('2 R'!$A$3,(2+J107),J108)),MID('2 R'!$A$3,1,'All Funds Summary'!J107))," "),"'","XYXYX")),"xyxyx","'")</f>
        <v>2</v>
      </c>
      <c r="K116" t="str">
        <f>SUBSTITUTE(PROPER(SUBSTITUTE(IF(K107&gt;0,IF(K108&gt;0,IF(K109&gt;0,IF(K110&gt;0,MID('3 R'!$A$3,(4+'All Funds Summary'!K109+K108+K107),K110),MID('3 R'!$A$3,(3+K108+K107),K109)),MID('3 R'!$A$3,(2+K107),K108)),MID('3 R'!$A$3,1,'All Funds Summary'!K107))," "),"'","XYXYX")),"xyxyx","'")</f>
        <v>3</v>
      </c>
      <c r="L116" t="str">
        <f>SUBSTITUTE(PROPER(SUBSTITUTE(IF(L107&gt;0,IF(L108&gt;0,IF(L109&gt;0,IF(L110&gt;0,MID('4 R'!$A$3,(4+'All Funds Summary'!L109+L108+L107),L110),MID('4 R'!$A$3,(3+L108+L107),L109)),MID('4 R'!$A$3,(2+L107),L108)),MID('4 R'!$A$3,1,'All Funds Summary'!L107))," "),"'","XYXYX")),"xyxyx","'")</f>
        <v>4</v>
      </c>
      <c r="M116" t="str">
        <f>SUBSTITUTE(PROPER(SUBSTITUTE(IF(M107&gt;0,IF(M108&gt;0,IF(M109&gt;0,IF(M110&gt;0,MID('5 R'!$A$3,(4+'All Funds Summary'!M109+M108+M107),M110),MID('5 R'!$A$3,(3+M108+M107),M109)),MID('5 R'!$A$3,(2+M107),M108)),MID('5 R'!$A$3,1,'All Funds Summary'!M107))," "),"'","XYXYX")),"xyxyx","'")</f>
        <v>5</v>
      </c>
      <c r="N116" t="str">
        <f>SUBSTITUTE(PROPER(SUBSTITUTE(IF(N107&gt;0,IF(N108&gt;0,IF(N109&gt;0,IF(N110&gt;0,MID('6 R'!$A$3,(4+'All Funds Summary'!N109+N108+N107),N110),MID('6 R'!$A$3,(3+N108+N107),N109)),MID('6 R'!$A$3,(2+N107),N108)),MID('6 R'!$A$3,1,'All Funds Summary'!N107))," "),"'","XYXYX")),"xyxyx","'")</f>
        <v>6</v>
      </c>
      <c r="O116" t="str">
        <f>SUBSTITUTE(PROPER(SUBSTITUTE(IF(O107&gt;0,IF(O108&gt;0,IF(O109&gt;0,IF(O110&gt;0,MID('7 R'!$A$3,(4+'All Funds Summary'!O109+O108+O107),O110),MID('7 R'!$A$3,(3+O108+O107),O109)),MID('7 R'!$A$3,(2+O107),O108)),MID('7 R'!$A$3,1,'All Funds Summary'!O107))," "),"'","XYXYX")),"xyxyx","'")</f>
        <v>7</v>
      </c>
      <c r="P116" t="str">
        <f>SUBSTITUTE(PROPER(SUBSTITUTE(IF(P107&gt;0,IF(P108&gt;0,IF(P109&gt;0,IF(P110&gt;0,MID('8 R'!$A$3,(4+'All Funds Summary'!P109+P108+P107),P110),MID('8 R'!$A$3,(3+P108+P107),P109)),MID('8 R'!$A$3,(2+P107),P108)),MID('8 R'!$A$3,1,'All Funds Summary'!P107))," "),"'","XYXYX")),"xyxyx","'")</f>
        <v>8</v>
      </c>
      <c r="Q116" t="str">
        <f>SUBSTITUTE(PROPER(SUBSTITUTE(IF(Q107&gt;0,IF(Q108&gt;0,IF(Q109&gt;0,IF(Q110&gt;0,MID('9 R'!$A$3,(4+'All Funds Summary'!Q109+Q108+Q107),Q110),MID('9 R'!$A$3,(3+Q108+Q107),Q109)),MID('9 R'!$A$3,(2+Q107),Q108)),MID('9 R'!$A$3,1,'All Funds Summary'!Q107))," "),"'","XYXYX")),"xyxyx","'")</f>
        <v>9</v>
      </c>
      <c r="R116" t="str">
        <f>SUBSTITUTE(PROPER(SUBSTITUTE(IF(R107&gt;0,IF(R108&gt;0,IF(R109&gt;0,IF(R110&gt;0,MID('10 R'!$A$3,(4+'All Funds Summary'!R109+R108+R107),R110),MID('10 R'!$A$3,(3+R108+R107),R109)),MID('10 R'!$A$3,(2+R107),R108)),MID('10 R'!$A$3,1,'All Funds Summary'!R107))," "),"'","XYXYX")),"xyxyx","'")</f>
        <v>10</v>
      </c>
      <c r="S116" t="str">
        <f>SUBSTITUTE(PROPER(SUBSTITUTE(IF(S107&gt;0,IF(S108&gt;0,IF(S109&gt;0,IF(S110&gt;0,MID('11 R'!$A$3,(4+'All Funds Summary'!S109+S108+S107),S110),MID('11 R'!$A$3,(3+S108+S107),S109)),MID('11 R'!$A$3,(2+S107),S108)),MID('11 R'!$A$3,1,'All Funds Summary'!S107))," "),"'","XYXYX")),"xyxyx","'")</f>
        <v>11</v>
      </c>
      <c r="T116" t="str">
        <f>SUBSTITUTE(PROPER(SUBSTITUTE(IF(T107&gt;0,IF(T108&gt;0,IF(T109&gt;0,IF(T110&gt;0,MID('12 R'!$A$3,(4+'All Funds Summary'!T109+T108+T107),T110),MID('12 R'!$A$3,(3+T108+T107),T109)),MID('12 R'!$A$3,(2+T107),T108)),MID('12 R'!$A$3,1,'All Funds Summary'!T107))," "),"'","XYXYX")),"xyxyx","'")</f>
        <v>12</v>
      </c>
      <c r="U116" t="str">
        <f>SUBSTITUTE(PROPER(SUBSTITUTE(IF(U107&gt;0,IF(U108&gt;0,IF(U109&gt;0,IF(U110&gt;0,MID('13 R'!$A$3,(4+'All Funds Summary'!U109+U108+U107),U110),MID('13 R'!$A$3,(3+U108+U107),U109)),MID('13 R'!$A$3,(2+U107),U108)),MID('13 R'!$A$3,1,'All Funds Summary'!U107))," "),"'","XYXYX")),"xyxyx","'")</f>
        <v>13</v>
      </c>
      <c r="V116" t="str">
        <f>SUBSTITUTE(PROPER(SUBSTITUTE(IF(V107&gt;0,IF(V108&gt;0,IF(V109&gt;0,IF(V110&gt;0,MID('14 R'!$A$3,(4+'All Funds Summary'!V109+V108+V107),V110),MID('14 R'!$A$3,(3+V108+V107),V109)),MID('14 R'!$A$3,(2+V107),V108)),MID('14 R'!$A$3,1,'All Funds Summary'!V107))," "),"'","XYXYX")),"xyxyx","'")</f>
        <v>14</v>
      </c>
      <c r="W116" t="str">
        <f>SUBSTITUTE(PROPER(SUBSTITUTE(IF(W107&gt;0,IF(W108&gt;0,IF(W109&gt;0,IF(W110&gt;0,MID('15 R'!$A$3,(4+'All Funds Summary'!W109+W108+W107),W110),MID('15 R'!$A$3,(3+W108+W107),W109)),MID('15 R'!$A$3,(2+W107),W108)),MID('15 R'!$A$3,1,'All Funds Summary'!W107))," "),"'","XYXYX")),"xyxyx","'")</f>
        <v>15</v>
      </c>
      <c r="X116" t="str">
        <f>SUBSTITUTE(PROPER(SUBSTITUTE(IF(X107&gt;0,IF(X108&gt;0,IF(X109&gt;0,IF(X110&gt;0,MID('16 R'!$A$3,(4+'All Funds Summary'!X109+X108+X107),X110),MID('16 R'!$A$3,(3+X108+X107),X109)),MID('16 R'!$A$3,(2+X107),X108)),MID('16 R'!$A$3,1,'All Funds Summary'!X107))," "),"'","XYXYX")),"xyxyx","'")</f>
        <v>16</v>
      </c>
      <c r="Y116" t="str">
        <f>SUBSTITUTE(PROPER(SUBSTITUTE(IF(Y107&gt;0,IF(Y108&gt;0,IF(Y109&gt;0,IF(Y110&gt;0,MID('17 R'!$A$3,(4+'All Funds Summary'!Y109+Y108+Y107),Y110),MID('17 R'!$A$3,(3+Y108+Y107),Y109)),MID('17 R'!$A$3,(2+Y107),Y108)),MID('17 R'!$A$3,1,'All Funds Summary'!Y107))," "),"'","XYXYX")),"xyxyx","'")</f>
        <v>17</v>
      </c>
      <c r="Z116" t="str">
        <f>SUBSTITUTE(PROPER(SUBSTITUTE(IF(Z107&gt;0,IF(Z108&gt;0,IF(Z109&gt;0,IF(Z110&gt;0,MID('18 R'!$A$3,(4+'All Funds Summary'!Z109+Z108+Z107),Z110),MID('18 R'!$A$3,(3+Z108+Z107),Z109)),MID('18 R'!$A$3,(2+Z107),Z108)),MID('18 R'!$A$3,1,'All Funds Summary'!Z107))," "),"'","XYXYX")),"xyxyx","'")</f>
        <v>18</v>
      </c>
      <c r="AA116" t="str">
        <f>SUBSTITUTE(PROPER(SUBSTITUTE(IF(AA107&gt;0,IF(AA108&gt;0,IF(AA109&gt;0,IF(AA110&gt;0,MID('19 R'!$A$3,(4+'All Funds Summary'!AA109+AA108+AA107),AA110),MID('19 R'!$A$3,(3+AA108+AA107),AA109)),MID('19 R'!$A$3,(2+AA107),AA108)),MID('19 R'!$A$3,1,'All Funds Summary'!AA107))," "),"'","XYXYX")),"xyxyx","'")</f>
        <v>19</v>
      </c>
      <c r="AB116" t="str">
        <f>SUBSTITUTE(PROPER(SUBSTITUTE(IF(AB107&gt;0,IF(AB108&gt;0,IF(AB109&gt;0,IF(AB110&gt;0,MID('20 R'!$A$3,(4+'All Funds Summary'!AB109+AB108+AB107),AB110),MID('20 R'!$A$3,(3+AB108+AB107),AB109)),MID('20 R'!$A$3,(2+AB107),AB108)),MID('20 R'!$A$3,1,'All Funds Summary'!AB107))," "),"'","XYXYX")),"xyxyx","'")</f>
        <v>20</v>
      </c>
      <c r="AC116" t="str">
        <f>SUBSTITUTE(PROPER(SUBSTITUTE(IF(AC107&gt;0,IF(AC108&gt;0,IF(AC109&gt;0,IF(AC110&gt;0,MID('21 R'!$A$3,(4+'All Funds Summary'!AC109+AC108+AC107),AC110),MID('21 R'!$A$3,(3+AC108+AC107),AC109)),MID('21 R'!$A$3,(2+AC107),AC108)),MID('21 R'!$A$3,1,'All Funds Summary'!AC107))," "),"'","XYXYX")),"xyxyx","'")</f>
        <v>21</v>
      </c>
      <c r="AD116" t="str">
        <f>SUBSTITUTE(PROPER(SUBSTITUTE(IF(AD107&gt;0,IF(AD108&gt;0,IF(AD109&gt;0,IF(AD110&gt;0,MID('22 R'!$A$3,(4+'All Funds Summary'!AD109+AD108+AD107),AD110),MID('22 R'!$A$3,(3+AD108+AD107),AD109)),MID('22 R'!$A$3,(2+AD107),AD108)),MID('22 R'!$A$3,1,'All Funds Summary'!AD107))," "),"'","XYXYX")),"xyxyx","'")</f>
        <v>22</v>
      </c>
      <c r="AE116" t="str">
        <f>SUBSTITUTE(PROPER(SUBSTITUTE(IF(AE107&gt;0,IF(AE108&gt;0,IF(AE109&gt;0,IF(AE110&gt;0,MID('23 R'!$A$3,(4+'All Funds Summary'!AE109+AE108+AE107),AE110),MID('23 R'!$A$3,(3+AE108+AE107),AE109)),MID('23 R'!$A$3,(2+AE107),AE108)),MID('23 R'!$A$3,1,'All Funds Summary'!AE107))," "),"'","XYXYX")),"xyxyx","'")</f>
        <v>23</v>
      </c>
      <c r="AF116" t="str">
        <f>SUBSTITUTE(PROPER(SUBSTITUTE(IF(AF107&gt;0,IF(AF108&gt;0,IF(AF109&gt;0,IF(AF110&gt;0,MID('24 R'!$A$3,(4+'All Funds Summary'!AF109+AF108+AF107),AF110),MID('24 R'!$A$3,(3+AF108+AF107),AF109)),MID('24 R'!$A$3,(2+AF107),AF108)),MID('24 R'!$A$3,1,'All Funds Summary'!AF107))," "),"'","XYXYX")),"xyxyx","'")</f>
        <v>24</v>
      </c>
      <c r="AG116" t="str">
        <f>SUBSTITUTE(PROPER(SUBSTITUTE(IF(AG107&gt;0,IF(AG108&gt;0,IF(AG109&gt;0,IF(AG110&gt;0,MID('25 R'!$A$3,(4+'All Funds Summary'!AG109+AG108+AG107),AG110),MID('25 R'!$A$3,(3+AG108+AG107),AG109)),MID('25 R'!$A$3,(2+AG107),AG108)),MID('25 R'!$A$3,1,'All Funds Summary'!AG107))," "),"'","XYXYX")),"xyxyx","'")</f>
        <v>25</v>
      </c>
      <c r="AH116" t="str">
        <f>SUBSTITUTE(PROPER(SUBSTITUTE(IF(AH107&gt;0,IF(AH108&gt;0,IF(AH109&gt;0,IF(AH110&gt;0,MID('26 R'!$A$3,(4+'All Funds Summary'!AH109+AH108+AH107),AH110),MID('26 R'!$A$3,(3+AH108+AH107),AH109)),MID('26 R'!$A$3,(2+AH107),AH108)),MID('26 R'!$A$3,1,'All Funds Summary'!AH107))," "),"'","XYXYX")),"xyxyx","'")</f>
        <v>26</v>
      </c>
      <c r="AI116" t="str">
        <f>SUBSTITUTE(PROPER(SUBSTITUTE(IF(AI107&gt;0,IF(AI108&gt;0,IF(AI109&gt;0,IF(AI110&gt;0,MID('27 R'!$A$3,(4+'All Funds Summary'!AI109+AI108+AI107),AI110),MID('27 R'!$A$3,(3+AI108+AI107),AI109)),MID('27 R'!$A$3,(2+AI107),AI108)),MID('27 R'!$A$3,1,'All Funds Summary'!AI107))," "),"'","XYXYX")),"xyxyx","'")</f>
        <v>27</v>
      </c>
      <c r="AJ116" t="str">
        <f>SUBSTITUTE(PROPER(SUBSTITUTE(IF(AJ107&gt;0,IF(AJ108&gt;0,IF(AJ109&gt;0,IF(AJ110&gt;0,MID('28 R'!$A$3,(4+'All Funds Summary'!AJ109+AJ108+AJ107),AJ110),MID('28 R'!$A$3,(3+AJ108+AJ107),AJ109)),MID('28 R'!$A$3,(2+AJ107),AJ108)),MID('28 R'!$A$3,1,'All Funds Summary'!AJ107))," "),"'","XYXYX")),"xyxyx","'")</f>
        <v>28</v>
      </c>
      <c r="AK116" t="str">
        <f>SUBSTITUTE(PROPER(SUBSTITUTE(IF(AK107&gt;0,IF(AK108&gt;0,IF(AK109&gt;0,IF(AK110&gt;0,MID('29 R'!$A$3,(4+'All Funds Summary'!AK109+AK108+AK107),AK110),MID('29 R'!$A$3,(3+AK108+AK107),AK109)),MID('29 R'!$A$3,(2+AK107),AK108)),MID('29 R'!$A$3,1,'All Funds Summary'!AK107))," "),"'","XYXYX")),"xyxyx","'")</f>
        <v>29</v>
      </c>
      <c r="AL116" t="str">
        <f>SUBSTITUTE(PROPER(SUBSTITUTE(IF(AL107&gt;0,IF(AL108&gt;0,IF(AL109&gt;0,IF(AL110&gt;0,MID('30 R'!$A$3,(4+'All Funds Summary'!AL109+AL108+AL107),AL110),MID('30 R'!$A$3,(3+AL108+AL107),AL109)),MID('30 R'!$A$3,(2+AL107),AL108)),MID('30 R'!$A$3,1,'All Funds Summary'!AL107))," "),"'","XYXYX")),"xyxyx","'")</f>
        <v>30</v>
      </c>
      <c r="AM116" t="str">
        <f>SUBSTITUTE(PROPER(SUBSTITUTE(IF(AM107&gt;0,IF(AM108&gt;0,IF(AM109&gt;0,IF(AM110&gt;0,MID('31 R'!$A$3,(4+'All Funds Summary'!AM109+AM108+AM107),AM110),MID('31 R'!$A$3,(3+AM108+AM107),AM109)),MID('31 R'!$A$3,(2+AM107),AM108)),MID('31 R'!$A$3,1,'All Funds Summary'!AM107))," "),"'","XYXYX")),"xyxyx","'")</f>
        <v>31</v>
      </c>
      <c r="AN116" t="str">
        <f>SUBSTITUTE(PROPER(SUBSTITUTE(IF(AN107&gt;0,IF(AN108&gt;0,IF(AN109&gt;0,IF(AN110&gt;0,MID('32 R'!$A$3,(4+'All Funds Summary'!AN109+AN108+AN107),AN110),MID('32 R'!$A$3,(3+AN108+AN107),AN109)),MID('32 R'!$A$3,(2+AN107),AN108)),MID('32 R'!$A$3,1,'All Funds Summary'!AN107))," "),"'","XYXYX")),"xyxyx","'")</f>
        <v>32</v>
      </c>
      <c r="AO116" t="str">
        <f>SUBSTITUTE(PROPER(SUBSTITUTE(IF(AO107&gt;0,IF(AO108&gt;0,IF(AO109&gt;0,IF(AO110&gt;0,MID('33 R'!$A$3,(4+'All Funds Summary'!AO109+AO108+AO107),AO110),MID('33 R'!$A$3,(3+AO108+AO107),AO109)),MID('33 R'!$A$3,(2+AO107),AO108)),MID('33 R'!$A$3,1,'All Funds Summary'!AO107))," "),"'","XYXYX")),"xyxyx","'")</f>
        <v>33</v>
      </c>
      <c r="AP116" t="str">
        <f>SUBSTITUTE(PROPER(SUBSTITUTE(IF(AP107&gt;0,IF(AP108&gt;0,IF(AP109&gt;0,IF(AP110&gt;0,MID('34 R'!$A$3,(4+'All Funds Summary'!AP109+AP108+AP107),AP110),MID('34 R'!$A$3,(3+AP108+AP107),AP109)),MID('34 R'!$A$3,(2+AP107),AP108)),MID('34 R'!$A$3,1,'All Funds Summary'!AP107))," "),"'","XYXYX")),"xyxyx","'")</f>
        <v>34</v>
      </c>
      <c r="AQ116" t="str">
        <f>SUBSTITUTE(PROPER(SUBSTITUTE(IF(AQ107&gt;0,IF(AQ108&gt;0,IF(AQ109&gt;0,IF(AQ110&gt;0,MID('35 R'!$A$3,(4+'All Funds Summary'!AQ109+AQ108+AQ107),AQ110),MID('35 R'!$A$3,(3+AQ108+AQ107),AQ109)),MID('35 R'!$A$3,(2+AQ107),AQ108)),MID('35 R'!$A$3,1,'All Funds Summary'!AQ107))," "),"'","XYXYX")),"xyxyx","'")</f>
        <v>35</v>
      </c>
      <c r="AR116" t="str">
        <f>SUBSTITUTE(PROPER(SUBSTITUTE(IF(AR107&gt;0,IF(AR108&gt;0,IF(AR109&gt;0,IF(AR110&gt;0,MID('Other Funds R'!$A$14,(4+'All Funds Summary'!AR109+AR108+AR107),AR110),MID('Other Funds R'!$A$14,(3+AR108+AR107),AR109)),MID('Other Funds R'!$A$14,(2+AR107),AR108)),MID('Other Funds R'!$A$14,1,'All Funds Summary'!AR107))," "),"'","XYXYX")),"xyxyx","'")</f>
        <v>Other</v>
      </c>
    </row>
    <row r="117" spans="7:44" x14ac:dyDescent="0.2">
      <c r="G117" t="s">
        <v>370</v>
      </c>
      <c r="I117" s="146" t="str">
        <f>PROPER(MID('1 R'!$A$3,FIND(" ",'1 R'!$A$3,(LEN('1 R'!$A$3)-5)),6))</f>
        <v xml:space="preserve"> Fund</v>
      </c>
      <c r="J117" s="146" t="str">
        <f>PROPER(MID('2 R'!$A$3,FIND(" ",'2 R'!$A$3,(LEN('2 R'!$A$3)-5)),6))</f>
        <v xml:space="preserve"> Fund</v>
      </c>
      <c r="K117" s="146" t="str">
        <f>PROPER(MID('3 R'!$A$3,FIND(" ",'3 R'!$A$3,(LEN('3 R'!$A$3)-5)),6))</f>
        <v xml:space="preserve"> Fund</v>
      </c>
      <c r="L117" s="146" t="str">
        <f>PROPER(MID('4 R'!$A$3,FIND(" ",'4 R'!$A$3,(LEN('4 R'!$A$3)-5)),6))</f>
        <v xml:space="preserve"> Fund</v>
      </c>
      <c r="M117" s="146" t="str">
        <f>PROPER(MID('5 R'!$A$3,FIND(" ",'5 R'!$A$3,(LEN('5 R'!$A$3)-5)),6))</f>
        <v xml:space="preserve"> Fund</v>
      </c>
      <c r="N117" s="146" t="str">
        <f>PROPER(MID('6 R'!$A$3,FIND(" ",'6 R'!$A$3,(LEN('6 R'!$A$3)-5)),6))</f>
        <v xml:space="preserve"> Fund</v>
      </c>
      <c r="O117" s="146" t="str">
        <f>PROPER(MID('7 R'!$A$3,FIND(" ",'7 R'!$A$3,(LEN('7 R'!$A$3)-5)),6))</f>
        <v xml:space="preserve"> Fund</v>
      </c>
      <c r="P117" s="146" t="str">
        <f>PROPER(MID('8 R'!$A$3,FIND(" ",'8 R'!$A$3,(LEN('8 R'!$A$3)-5)),6))</f>
        <v xml:space="preserve"> Fund</v>
      </c>
      <c r="Q117" s="146" t="str">
        <f>PROPER(MID('9 R'!$A$3,FIND(" ",'9 R'!$A$3,(LEN('9 R'!$A$3)-5)),6))</f>
        <v xml:space="preserve"> Fund</v>
      </c>
      <c r="R117" s="146" t="str">
        <f>PROPER(MID('10 R'!$A$3,FIND(" ",'10 R'!$A$3,(LEN('10 R'!$A$3)-5)),6))</f>
        <v xml:space="preserve"> Fund</v>
      </c>
      <c r="S117" s="146" t="str">
        <f>PROPER(MID('11 R'!$A$3,FIND(" ",'11 R'!$A$3,(LEN('11 R'!$A$3)-5)),6))</f>
        <v xml:space="preserve"> Fund</v>
      </c>
      <c r="T117" s="146" t="str">
        <f>PROPER(MID('12 R'!$A$3,FIND(" ",'12 R'!$A$3,(LEN('12 R'!$A$3)-5)),6))</f>
        <v xml:space="preserve"> Fund</v>
      </c>
      <c r="U117" s="146" t="str">
        <f>PROPER(MID('13 R'!$A$3,FIND(" ",'13 R'!$A$3,(LEN('13 R'!$A$3)-5)),6))</f>
        <v xml:space="preserve"> Fund</v>
      </c>
      <c r="V117" s="146" t="str">
        <f>PROPER(MID('14 R'!$A$3,FIND(" ",'14 R'!$A$3,(LEN('14 R'!$A$3)-5)),6))</f>
        <v xml:space="preserve"> Fund</v>
      </c>
      <c r="W117" s="146" t="str">
        <f>PROPER(MID('15 R'!$A$3,FIND(" ",'15 R'!$A$3,(LEN('15 R'!$A$3)-5)),6))</f>
        <v xml:space="preserve"> Fund</v>
      </c>
      <c r="X117" s="146" t="str">
        <f>PROPER(MID('16 R'!$A$3,FIND(" ",'16 R'!$A$3,(LEN('16 R'!$A$3)-5)),6))</f>
        <v xml:space="preserve"> Fund</v>
      </c>
      <c r="Y117" s="146" t="str">
        <f>PROPER(MID('17 R'!$A$3,FIND(" ",'17 R'!$A$3,(LEN('17 R'!$A$3)-5)),6))</f>
        <v xml:space="preserve"> Fund</v>
      </c>
      <c r="Z117" s="146" t="str">
        <f>PROPER(MID('18 R'!$A$3,FIND(" ",'18 R'!$A$3,(LEN('18 R'!$A$3)-5)),6))</f>
        <v xml:space="preserve"> Fund</v>
      </c>
      <c r="AA117" s="146" t="str">
        <f>PROPER(MID('19 R'!$A$3,FIND(" ",'19 R'!$A$3,(LEN('19 R'!$A$3)-5)),6))</f>
        <v xml:space="preserve"> Fund</v>
      </c>
      <c r="AB117" s="146" t="str">
        <f>PROPER(MID('20 R'!$A$3,FIND(" ",'20 R'!$A$3,(LEN('20 R'!$A$3)-5)),6))</f>
        <v xml:space="preserve"> Fund</v>
      </c>
      <c r="AC117" s="146" t="str">
        <f>PROPER(MID('21 R'!$A$3,FIND(" ",'21 R'!$A$3,(LEN('21 R'!$A$3)-5)),6))</f>
        <v xml:space="preserve"> Fund</v>
      </c>
      <c r="AD117" s="146" t="str">
        <f>PROPER(MID('22 R'!$A$3,FIND(" ",'22 R'!$A$3,(LEN('22 R'!$A$3)-5)),6))</f>
        <v xml:space="preserve"> Fund</v>
      </c>
      <c r="AE117" s="146" t="str">
        <f>PROPER(MID('23 R'!$A$3,FIND(" ",'23 R'!$A$3,(LEN('23 R'!$A$3)-5)),6))</f>
        <v xml:space="preserve"> Fund</v>
      </c>
      <c r="AF117" s="146" t="str">
        <f>PROPER(MID('24 R'!$A$3,FIND(" ",'24 R'!$A$3,(LEN('24 R'!$A$3)-5)),6))</f>
        <v xml:space="preserve"> Fund</v>
      </c>
      <c r="AG117" s="146" t="str">
        <f>PROPER(MID('25 R'!$A$3,FIND(" ",'25 R'!$A$3,(LEN('25 R'!$A$3)-5)),6))</f>
        <v xml:space="preserve"> Fund</v>
      </c>
      <c r="AH117" s="146" t="str">
        <f>PROPER(MID('26 R'!$A$3,FIND(" ",'26 R'!$A$3,(LEN('26 R'!$A$3)-5)),6))</f>
        <v xml:space="preserve"> Fund</v>
      </c>
      <c r="AI117" s="146" t="str">
        <f>PROPER(MID('27 R'!$A$3,FIND(" ",'27 R'!$A$3,(LEN('27 R'!$A$3)-5)),6))</f>
        <v xml:space="preserve"> Fund</v>
      </c>
      <c r="AJ117" s="146" t="str">
        <f>PROPER(MID('28 R'!$A$3,FIND(" ",'28 R'!$A$3,(LEN('28 R'!$A$3)-5)),6))</f>
        <v xml:space="preserve"> Fund</v>
      </c>
      <c r="AK117" s="146" t="str">
        <f>PROPER(MID('29 R'!$A$3,FIND(" ",'29 R'!$A$3,(LEN('29 R'!$A$3)-5)),6))</f>
        <v xml:space="preserve"> Fund</v>
      </c>
      <c r="AL117" s="146" t="str">
        <f>PROPER(MID('30 R'!$A$3,FIND(" ",'30 R'!$A$3,(LEN('30 R'!$A$3)-5)),6))</f>
        <v xml:space="preserve"> Fund</v>
      </c>
      <c r="AM117" s="146" t="str">
        <f>PROPER(MID('31 R'!$A$3,FIND(" ",'31 R'!$A$3,(LEN('31 R'!$A$3)-5)),6))</f>
        <v xml:space="preserve"> Fund</v>
      </c>
      <c r="AN117" s="146" t="str">
        <f>PROPER(MID('32 R'!$A$3,FIND(" ",'32 R'!$A$3,(LEN('32 R'!$A$3)-5)),6))</f>
        <v xml:space="preserve"> Fund</v>
      </c>
      <c r="AO117" s="146" t="str">
        <f>PROPER(MID('33 R'!$A$3,FIND(" ",'33 R'!$A$3,(LEN('33 R'!$A$3)-5)),6))</f>
        <v xml:space="preserve"> Fund</v>
      </c>
      <c r="AP117" s="146" t="str">
        <f>PROPER(MID('34 R'!$A$3,FIND(" ",'34 R'!$A$3,(LEN('34 R'!$A$3)-5)),6))</f>
        <v xml:space="preserve"> Fund</v>
      </c>
      <c r="AQ117" s="146" t="str">
        <f>PROPER(MID('35 R'!$A$3,FIND(" ",'35 R'!$A$3,(LEN('35 R'!$A$3)-5)),6))</f>
        <v xml:space="preserve"> Fund</v>
      </c>
      <c r="AR117" s="146" t="str">
        <f>PROPER(MID('Other Funds R'!$A$14,FIND(" ",'Other Funds R'!$A$14,(LEN('Other Funds R'!$A$14)-5)),6))</f>
        <v xml:space="preserve"> Funds</v>
      </c>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594</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'18 R'!A3</f>
        <v>18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'19 R'!A3</f>
        <v>19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'19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'19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'19 R'!H105</f>
        <v>0</v>
      </c>
    </row>
    <row r="33" spans="1:11" x14ac:dyDescent="0.2">
      <c r="G33" s="29"/>
    </row>
    <row r="34" spans="1:11" x14ac:dyDescent="0.2">
      <c r="A34" t="str">
        <f>CONCATENATE("Expenditures - ",Information!D5-1)</f>
        <v>Expenditures - 2024</v>
      </c>
      <c r="G34" s="151">
        <f>'19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595</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'19 R'!A3</f>
        <v>19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'20 R'!A3</f>
        <v>20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'20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'20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'20 R'!H105</f>
        <v>0</v>
      </c>
    </row>
    <row r="33" spans="1:11" x14ac:dyDescent="0.2">
      <c r="G33" s="29"/>
    </row>
    <row r="34" spans="1:11" x14ac:dyDescent="0.2">
      <c r="A34" t="str">
        <f>CONCATENATE("Expenditures - ",Information!D5-1)</f>
        <v>Expenditures - 2024</v>
      </c>
      <c r="G34" s="151">
        <f>'20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596</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'20 R'!A3</f>
        <v>20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'21 R'!A3</f>
        <v>21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'21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'21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'21 R'!H105</f>
        <v>0</v>
      </c>
    </row>
    <row r="33" spans="1:11" x14ac:dyDescent="0.2">
      <c r="G33" s="29"/>
    </row>
    <row r="34" spans="1:11" x14ac:dyDescent="0.2">
      <c r="A34" t="str">
        <f>CONCATENATE("Expenditures - ",Information!D5-1)</f>
        <v>Expenditures - 2024</v>
      </c>
      <c r="G34" s="151">
        <f>'21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597</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R114"/>
  <sheetViews>
    <sheetView workbookViewId="0">
      <pane xSplit="4" ySplit="7" topLeftCell="E8" activePane="bottomRight" state="frozen"/>
      <selection pane="topRight"/>
      <selection pane="bottomLeft"/>
      <selection pane="bottomRight"/>
    </sheetView>
  </sheetViews>
  <sheetFormatPr defaultRowHeight="12.75" x14ac:dyDescent="0.2"/>
  <cols>
    <col min="1" max="1" width="2.5" customWidth="1"/>
    <col min="2" max="2" width="2.83203125" customWidth="1"/>
    <col min="3" max="3" width="31.83203125" customWidth="1"/>
    <col min="4" max="4" width="1.5" customWidth="1"/>
    <col min="5" max="44" width="13.83203125" customWidth="1"/>
  </cols>
  <sheetData>
    <row r="1" spans="1:44" x14ac:dyDescent="0.2">
      <c r="A1" t="str">
        <f>UPPER(CONCATENATE(Information!E7," COUNTY"))</f>
        <v xml:space="preserve"> COUNTY</v>
      </c>
    </row>
    <row r="2" spans="1:44" x14ac:dyDescent="0.2">
      <c r="A2" t="str">
        <f>CONCATENATE("SUMMARY OF ",(Information!D5)-1," ACTUAL AMOUNTS")</f>
        <v>SUMMARY OF 2024 ACTUAL AMOUNTS</v>
      </c>
    </row>
    <row r="3" spans="1:44" x14ac:dyDescent="0.2">
      <c r="A3" s="19"/>
      <c r="B3" s="19"/>
      <c r="C3" s="19"/>
      <c r="D3" s="19"/>
      <c r="E3" s="19"/>
      <c r="F3" s="19"/>
      <c r="G3" s="19"/>
      <c r="H3" s="19"/>
      <c r="I3" s="21" t="str">
        <f t="shared" ref="I3:AR3" si="0">+I110</f>
        <v xml:space="preserve"> </v>
      </c>
      <c r="J3" s="21" t="str">
        <f t="shared" si="0"/>
        <v xml:space="preserve"> </v>
      </c>
      <c r="K3" s="21" t="str">
        <f t="shared" si="0"/>
        <v xml:space="preserve"> </v>
      </c>
      <c r="L3" s="21" t="str">
        <f t="shared" si="0"/>
        <v xml:space="preserve"> </v>
      </c>
      <c r="M3" s="21" t="str">
        <f t="shared" si="0"/>
        <v xml:space="preserve"> </v>
      </c>
      <c r="N3" s="21" t="str">
        <f t="shared" si="0"/>
        <v xml:space="preserve"> </v>
      </c>
      <c r="O3" s="21" t="str">
        <f t="shared" si="0"/>
        <v xml:space="preserve"> </v>
      </c>
      <c r="P3" s="21" t="str">
        <f t="shared" si="0"/>
        <v xml:space="preserve"> </v>
      </c>
      <c r="Q3" s="21" t="str">
        <f t="shared" si="0"/>
        <v xml:space="preserve"> </v>
      </c>
      <c r="R3" s="21" t="str">
        <f t="shared" si="0"/>
        <v xml:space="preserve"> </v>
      </c>
      <c r="S3" s="21" t="str">
        <f t="shared" si="0"/>
        <v xml:space="preserve"> </v>
      </c>
      <c r="T3" s="21" t="str">
        <f t="shared" si="0"/>
        <v xml:space="preserve"> </v>
      </c>
      <c r="U3" s="21" t="str">
        <f t="shared" si="0"/>
        <v xml:space="preserve"> </v>
      </c>
      <c r="V3" s="21" t="str">
        <f t="shared" si="0"/>
        <v xml:space="preserve"> </v>
      </c>
      <c r="W3" s="21" t="str">
        <f t="shared" si="0"/>
        <v xml:space="preserve"> </v>
      </c>
      <c r="X3" s="21" t="str">
        <f t="shared" si="0"/>
        <v xml:space="preserve"> </v>
      </c>
      <c r="Y3" s="21" t="str">
        <f t="shared" si="0"/>
        <v xml:space="preserve"> </v>
      </c>
      <c r="Z3" s="21" t="str">
        <f t="shared" si="0"/>
        <v xml:space="preserve"> </v>
      </c>
      <c r="AA3" s="21" t="str">
        <f t="shared" si="0"/>
        <v xml:space="preserve"> </v>
      </c>
      <c r="AB3" s="21" t="str">
        <f t="shared" si="0"/>
        <v xml:space="preserve"> </v>
      </c>
      <c r="AC3" s="21" t="str">
        <f t="shared" si="0"/>
        <v xml:space="preserve"> </v>
      </c>
      <c r="AD3" s="21" t="str">
        <f t="shared" si="0"/>
        <v xml:space="preserve"> </v>
      </c>
      <c r="AE3" s="21" t="str">
        <f t="shared" si="0"/>
        <v xml:space="preserve"> </v>
      </c>
      <c r="AF3" s="21" t="str">
        <f t="shared" si="0"/>
        <v xml:space="preserve"> </v>
      </c>
      <c r="AG3" s="21" t="str">
        <f t="shared" si="0"/>
        <v xml:space="preserve"> </v>
      </c>
      <c r="AH3" s="21" t="str">
        <f t="shared" si="0"/>
        <v xml:space="preserve"> </v>
      </c>
      <c r="AI3" s="21" t="str">
        <f t="shared" si="0"/>
        <v xml:space="preserve"> </v>
      </c>
      <c r="AJ3" s="21" t="str">
        <f t="shared" si="0"/>
        <v xml:space="preserve"> </v>
      </c>
      <c r="AK3" s="21" t="str">
        <f t="shared" si="0"/>
        <v xml:space="preserve"> </v>
      </c>
      <c r="AL3" s="21" t="str">
        <f t="shared" si="0"/>
        <v xml:space="preserve"> </v>
      </c>
      <c r="AM3" s="21" t="str">
        <f t="shared" si="0"/>
        <v xml:space="preserve"> </v>
      </c>
      <c r="AN3" s="21" t="str">
        <f t="shared" si="0"/>
        <v xml:space="preserve"> </v>
      </c>
      <c r="AO3" s="21" t="str">
        <f t="shared" si="0"/>
        <v xml:space="preserve"> </v>
      </c>
      <c r="AP3" s="21" t="str">
        <f t="shared" si="0"/>
        <v xml:space="preserve"> </v>
      </c>
      <c r="AQ3" s="21" t="str">
        <f t="shared" si="0"/>
        <v xml:space="preserve"> </v>
      </c>
      <c r="AR3" s="21" t="str">
        <f t="shared" si="0"/>
        <v xml:space="preserve"> </v>
      </c>
    </row>
    <row r="4" spans="1:44" x14ac:dyDescent="0.2">
      <c r="A4" s="19"/>
      <c r="B4" s="19"/>
      <c r="C4" s="19"/>
      <c r="D4" s="19"/>
      <c r="E4" s="20"/>
      <c r="F4" s="20"/>
      <c r="G4" s="20" t="s">
        <v>304</v>
      </c>
      <c r="H4" s="20"/>
      <c r="I4" s="21" t="str">
        <f t="shared" ref="I4:AR4" si="1">+I111</f>
        <v xml:space="preserve"> </v>
      </c>
      <c r="J4" s="21" t="str">
        <f t="shared" si="1"/>
        <v xml:space="preserve"> </v>
      </c>
      <c r="K4" s="21" t="str">
        <f t="shared" si="1"/>
        <v xml:space="preserve"> </v>
      </c>
      <c r="L4" s="21" t="str">
        <f t="shared" si="1"/>
        <v xml:space="preserve"> </v>
      </c>
      <c r="M4" s="21" t="str">
        <f t="shared" si="1"/>
        <v xml:space="preserve"> </v>
      </c>
      <c r="N4" s="21" t="str">
        <f t="shared" si="1"/>
        <v xml:space="preserve"> </v>
      </c>
      <c r="O4" s="21" t="str">
        <f t="shared" si="1"/>
        <v xml:space="preserve"> </v>
      </c>
      <c r="P4" s="21" t="str">
        <f t="shared" si="1"/>
        <v xml:space="preserve"> </v>
      </c>
      <c r="Q4" s="21" t="str">
        <f t="shared" si="1"/>
        <v xml:space="preserve"> </v>
      </c>
      <c r="R4" s="21" t="str">
        <f t="shared" si="1"/>
        <v xml:space="preserve"> </v>
      </c>
      <c r="S4" s="21" t="str">
        <f t="shared" si="1"/>
        <v xml:space="preserve"> </v>
      </c>
      <c r="T4" s="21" t="str">
        <f t="shared" si="1"/>
        <v xml:space="preserve"> </v>
      </c>
      <c r="U4" s="21" t="str">
        <f t="shared" si="1"/>
        <v xml:space="preserve"> </v>
      </c>
      <c r="V4" s="21" t="str">
        <f t="shared" si="1"/>
        <v xml:space="preserve"> </v>
      </c>
      <c r="W4" s="21" t="str">
        <f t="shared" si="1"/>
        <v xml:space="preserve"> </v>
      </c>
      <c r="X4" s="21" t="str">
        <f t="shared" si="1"/>
        <v xml:space="preserve"> </v>
      </c>
      <c r="Y4" s="21" t="str">
        <f t="shared" si="1"/>
        <v xml:space="preserve"> </v>
      </c>
      <c r="Z4" s="21" t="str">
        <f t="shared" si="1"/>
        <v xml:space="preserve"> </v>
      </c>
      <c r="AA4" s="21" t="str">
        <f t="shared" si="1"/>
        <v xml:space="preserve"> </v>
      </c>
      <c r="AB4" s="21" t="str">
        <f t="shared" si="1"/>
        <v xml:space="preserve"> </v>
      </c>
      <c r="AC4" s="21" t="str">
        <f t="shared" si="1"/>
        <v xml:space="preserve"> </v>
      </c>
      <c r="AD4" s="21" t="str">
        <f t="shared" si="1"/>
        <v xml:space="preserve"> </v>
      </c>
      <c r="AE4" s="21" t="str">
        <f t="shared" si="1"/>
        <v xml:space="preserve"> </v>
      </c>
      <c r="AF4" s="21" t="str">
        <f t="shared" si="1"/>
        <v xml:space="preserve"> </v>
      </c>
      <c r="AG4" s="21" t="str">
        <f t="shared" si="1"/>
        <v xml:space="preserve"> </v>
      </c>
      <c r="AH4" s="21" t="str">
        <f t="shared" si="1"/>
        <v xml:space="preserve"> </v>
      </c>
      <c r="AI4" s="21" t="str">
        <f t="shared" si="1"/>
        <v xml:space="preserve"> </v>
      </c>
      <c r="AJ4" s="21" t="str">
        <f t="shared" si="1"/>
        <v xml:space="preserve"> </v>
      </c>
      <c r="AK4" s="21" t="str">
        <f t="shared" si="1"/>
        <v xml:space="preserve"> </v>
      </c>
      <c r="AL4" s="21" t="str">
        <f t="shared" si="1"/>
        <v xml:space="preserve"> </v>
      </c>
      <c r="AM4" s="21" t="str">
        <f t="shared" si="1"/>
        <v xml:space="preserve"> </v>
      </c>
      <c r="AN4" s="21" t="str">
        <f t="shared" si="1"/>
        <v xml:space="preserve"> </v>
      </c>
      <c r="AO4" s="21" t="str">
        <f t="shared" si="1"/>
        <v xml:space="preserve"> </v>
      </c>
      <c r="AP4" s="21" t="str">
        <f t="shared" si="1"/>
        <v xml:space="preserve"> </v>
      </c>
      <c r="AQ4" s="21" t="str">
        <f t="shared" si="1"/>
        <v xml:space="preserve"> </v>
      </c>
      <c r="AR4" s="21" t="str">
        <f t="shared" si="1"/>
        <v xml:space="preserve"> </v>
      </c>
    </row>
    <row r="5" spans="1:44" x14ac:dyDescent="0.2">
      <c r="A5" s="19"/>
      <c r="B5" s="19"/>
      <c r="C5" s="138"/>
      <c r="D5" s="19"/>
      <c r="E5" s="20"/>
      <c r="F5" s="20" t="s">
        <v>2</v>
      </c>
      <c r="G5" s="20" t="s">
        <v>305</v>
      </c>
      <c r="H5" s="20"/>
      <c r="I5" s="21" t="str">
        <f t="shared" ref="I5:AR5" si="2">+I112</f>
        <v xml:space="preserve"> </v>
      </c>
      <c r="J5" s="21" t="str">
        <f t="shared" si="2"/>
        <v xml:space="preserve"> </v>
      </c>
      <c r="K5" s="21" t="str">
        <f t="shared" si="2"/>
        <v xml:space="preserve"> </v>
      </c>
      <c r="L5" s="21" t="str">
        <f t="shared" si="2"/>
        <v xml:space="preserve"> </v>
      </c>
      <c r="M5" s="21" t="str">
        <f t="shared" si="2"/>
        <v xml:space="preserve"> </v>
      </c>
      <c r="N5" s="21" t="str">
        <f t="shared" si="2"/>
        <v xml:space="preserve"> </v>
      </c>
      <c r="O5" s="21" t="str">
        <f t="shared" si="2"/>
        <v xml:space="preserve"> </v>
      </c>
      <c r="P5" s="21" t="str">
        <f t="shared" si="2"/>
        <v xml:space="preserve"> </v>
      </c>
      <c r="Q5" s="21" t="str">
        <f t="shared" si="2"/>
        <v xml:space="preserve"> </v>
      </c>
      <c r="R5" s="21" t="str">
        <f t="shared" si="2"/>
        <v xml:space="preserve"> </v>
      </c>
      <c r="S5" s="21" t="str">
        <f t="shared" si="2"/>
        <v xml:space="preserve"> </v>
      </c>
      <c r="T5" s="21" t="str">
        <f t="shared" si="2"/>
        <v xml:space="preserve"> </v>
      </c>
      <c r="U5" s="21" t="str">
        <f t="shared" si="2"/>
        <v xml:space="preserve"> </v>
      </c>
      <c r="V5" s="21" t="str">
        <f t="shared" si="2"/>
        <v xml:space="preserve"> </v>
      </c>
      <c r="W5" s="21" t="str">
        <f t="shared" si="2"/>
        <v xml:space="preserve"> </v>
      </c>
      <c r="X5" s="21" t="str">
        <f t="shared" si="2"/>
        <v xml:space="preserve"> </v>
      </c>
      <c r="Y5" s="21" t="str">
        <f t="shared" si="2"/>
        <v xml:space="preserve"> </v>
      </c>
      <c r="Z5" s="21" t="str">
        <f t="shared" si="2"/>
        <v xml:space="preserve"> </v>
      </c>
      <c r="AA5" s="21" t="str">
        <f t="shared" si="2"/>
        <v xml:space="preserve"> </v>
      </c>
      <c r="AB5" s="21" t="str">
        <f t="shared" si="2"/>
        <v xml:space="preserve"> </v>
      </c>
      <c r="AC5" s="21" t="str">
        <f t="shared" si="2"/>
        <v xml:space="preserve"> </v>
      </c>
      <c r="AD5" s="21" t="str">
        <f t="shared" si="2"/>
        <v xml:space="preserve"> </v>
      </c>
      <c r="AE5" s="21" t="str">
        <f t="shared" si="2"/>
        <v xml:space="preserve"> </v>
      </c>
      <c r="AF5" s="21" t="str">
        <f t="shared" si="2"/>
        <v xml:space="preserve"> </v>
      </c>
      <c r="AG5" s="21" t="str">
        <f t="shared" si="2"/>
        <v xml:space="preserve"> </v>
      </c>
      <c r="AH5" s="21" t="str">
        <f t="shared" si="2"/>
        <v xml:space="preserve"> </v>
      </c>
      <c r="AI5" s="21" t="str">
        <f t="shared" si="2"/>
        <v xml:space="preserve"> </v>
      </c>
      <c r="AJ5" s="21" t="str">
        <f t="shared" si="2"/>
        <v xml:space="preserve"> </v>
      </c>
      <c r="AK5" s="21" t="str">
        <f t="shared" si="2"/>
        <v xml:space="preserve"> </v>
      </c>
      <c r="AL5" s="21" t="str">
        <f t="shared" si="2"/>
        <v xml:space="preserve"> </v>
      </c>
      <c r="AM5" s="21" t="str">
        <f t="shared" si="2"/>
        <v xml:space="preserve"> </v>
      </c>
      <c r="AN5" s="21" t="str">
        <f t="shared" si="2"/>
        <v xml:space="preserve"> </v>
      </c>
      <c r="AO5" s="21" t="str">
        <f t="shared" si="2"/>
        <v xml:space="preserve"> </v>
      </c>
      <c r="AP5" s="21" t="str">
        <f t="shared" si="2"/>
        <v xml:space="preserve"> </v>
      </c>
      <c r="AQ5" s="21" t="str">
        <f t="shared" si="2"/>
        <v xml:space="preserve"> </v>
      </c>
      <c r="AR5" s="21" t="str">
        <f t="shared" si="2"/>
        <v xml:space="preserve"> </v>
      </c>
    </row>
    <row r="6" spans="1:44" x14ac:dyDescent="0.2">
      <c r="A6" s="19"/>
      <c r="B6" s="19"/>
      <c r="C6" s="19"/>
      <c r="D6" s="19"/>
      <c r="E6" s="20"/>
      <c r="F6" s="20" t="s">
        <v>306</v>
      </c>
      <c r="G6" s="20" t="s">
        <v>307</v>
      </c>
      <c r="H6" s="20" t="s">
        <v>308</v>
      </c>
      <c r="I6" s="21" t="str">
        <f t="shared" ref="I6:AR6" si="3">+I113</f>
        <v>1</v>
      </c>
      <c r="J6" s="21" t="str">
        <f t="shared" si="3"/>
        <v>2</v>
      </c>
      <c r="K6" s="21" t="str">
        <f t="shared" si="3"/>
        <v>3</v>
      </c>
      <c r="L6" s="21" t="str">
        <f t="shared" si="3"/>
        <v>4</v>
      </c>
      <c r="M6" s="21" t="str">
        <f t="shared" si="3"/>
        <v>5</v>
      </c>
      <c r="N6" s="21" t="str">
        <f t="shared" si="3"/>
        <v>6</v>
      </c>
      <c r="O6" s="21" t="str">
        <f t="shared" si="3"/>
        <v>7</v>
      </c>
      <c r="P6" s="21" t="str">
        <f t="shared" si="3"/>
        <v>8</v>
      </c>
      <c r="Q6" s="21" t="str">
        <f t="shared" si="3"/>
        <v>9</v>
      </c>
      <c r="R6" s="21" t="str">
        <f t="shared" si="3"/>
        <v>10</v>
      </c>
      <c r="S6" s="21" t="str">
        <f t="shared" si="3"/>
        <v>11</v>
      </c>
      <c r="T6" s="21" t="str">
        <f t="shared" si="3"/>
        <v>12</v>
      </c>
      <c r="U6" s="21" t="str">
        <f t="shared" si="3"/>
        <v>13</v>
      </c>
      <c r="V6" s="21" t="str">
        <f t="shared" si="3"/>
        <v>14</v>
      </c>
      <c r="W6" s="21" t="str">
        <f t="shared" si="3"/>
        <v>15</v>
      </c>
      <c r="X6" s="21" t="str">
        <f t="shared" si="3"/>
        <v>16</v>
      </c>
      <c r="Y6" s="21" t="str">
        <f t="shared" si="3"/>
        <v>17</v>
      </c>
      <c r="Z6" s="21" t="str">
        <f t="shared" si="3"/>
        <v>18</v>
      </c>
      <c r="AA6" s="21" t="str">
        <f t="shared" si="3"/>
        <v>19</v>
      </c>
      <c r="AB6" s="21" t="str">
        <f t="shared" si="3"/>
        <v>20</v>
      </c>
      <c r="AC6" s="21" t="str">
        <f t="shared" si="3"/>
        <v>21</v>
      </c>
      <c r="AD6" s="21" t="str">
        <f t="shared" si="3"/>
        <v>22</v>
      </c>
      <c r="AE6" s="21" t="str">
        <f t="shared" si="3"/>
        <v>23</v>
      </c>
      <c r="AF6" s="21" t="str">
        <f t="shared" si="3"/>
        <v>24</v>
      </c>
      <c r="AG6" s="21" t="str">
        <f t="shared" si="3"/>
        <v>25</v>
      </c>
      <c r="AH6" s="21" t="str">
        <f t="shared" si="3"/>
        <v>26</v>
      </c>
      <c r="AI6" s="21" t="str">
        <f t="shared" si="3"/>
        <v>27</v>
      </c>
      <c r="AJ6" s="21" t="str">
        <f t="shared" si="3"/>
        <v>28</v>
      </c>
      <c r="AK6" s="21" t="str">
        <f t="shared" si="3"/>
        <v>29</v>
      </c>
      <c r="AL6" s="21" t="str">
        <f t="shared" si="3"/>
        <v>30</v>
      </c>
      <c r="AM6" s="21" t="str">
        <f t="shared" si="3"/>
        <v>31</v>
      </c>
      <c r="AN6" s="21" t="str">
        <f t="shared" si="3"/>
        <v>32</v>
      </c>
      <c r="AO6" s="21" t="str">
        <f t="shared" si="3"/>
        <v>33</v>
      </c>
      <c r="AP6" s="21" t="str">
        <f t="shared" si="3"/>
        <v>34</v>
      </c>
      <c r="AQ6" s="21" t="str">
        <f t="shared" si="3"/>
        <v>35</v>
      </c>
      <c r="AR6" s="21" t="str">
        <f t="shared" si="3"/>
        <v>Other</v>
      </c>
    </row>
    <row r="7" spans="1:44" s="6" customFormat="1" x14ac:dyDescent="0.2">
      <c r="A7" s="19"/>
      <c r="B7" s="19"/>
      <c r="C7" s="19"/>
      <c r="D7" s="19"/>
      <c r="E7" s="133" t="s">
        <v>309</v>
      </c>
      <c r="F7" s="133" t="s">
        <v>310</v>
      </c>
      <c r="G7" s="133" t="s">
        <v>310</v>
      </c>
      <c r="H7" s="133" t="s">
        <v>310</v>
      </c>
      <c r="I7" s="139" t="str">
        <f t="shared" ref="I7:AR7" si="4">+I114</f>
        <v xml:space="preserve"> Fund</v>
      </c>
      <c r="J7" s="139" t="str">
        <f t="shared" si="4"/>
        <v xml:space="preserve"> Fund</v>
      </c>
      <c r="K7" s="139" t="str">
        <f t="shared" si="4"/>
        <v xml:space="preserve"> Fund</v>
      </c>
      <c r="L7" s="139" t="str">
        <f t="shared" si="4"/>
        <v xml:space="preserve"> Fund</v>
      </c>
      <c r="M7" s="139" t="str">
        <f t="shared" si="4"/>
        <v xml:space="preserve"> Fund</v>
      </c>
      <c r="N7" s="139" t="str">
        <f t="shared" si="4"/>
        <v xml:space="preserve"> Fund</v>
      </c>
      <c r="O7" s="139" t="str">
        <f t="shared" si="4"/>
        <v xml:space="preserve"> Fund</v>
      </c>
      <c r="P7" s="139" t="str">
        <f t="shared" si="4"/>
        <v xml:space="preserve"> Fund</v>
      </c>
      <c r="Q7" s="139" t="str">
        <f t="shared" si="4"/>
        <v xml:space="preserve"> Fund</v>
      </c>
      <c r="R7" s="139" t="str">
        <f t="shared" si="4"/>
        <v xml:space="preserve"> Fund</v>
      </c>
      <c r="S7" s="139" t="str">
        <f t="shared" si="4"/>
        <v xml:space="preserve"> Fund</v>
      </c>
      <c r="T7" s="139" t="str">
        <f t="shared" si="4"/>
        <v xml:space="preserve"> Fund</v>
      </c>
      <c r="U7" s="139" t="str">
        <f t="shared" si="4"/>
        <v xml:space="preserve"> Fund</v>
      </c>
      <c r="V7" s="139" t="str">
        <f t="shared" si="4"/>
        <v xml:space="preserve"> Fund</v>
      </c>
      <c r="W7" s="139" t="str">
        <f t="shared" si="4"/>
        <v xml:space="preserve"> Fund</v>
      </c>
      <c r="X7" s="139" t="str">
        <f t="shared" si="4"/>
        <v xml:space="preserve"> Fund</v>
      </c>
      <c r="Y7" s="139" t="str">
        <f t="shared" si="4"/>
        <v xml:space="preserve"> Fund</v>
      </c>
      <c r="Z7" s="139" t="str">
        <f t="shared" si="4"/>
        <v xml:space="preserve"> Fund</v>
      </c>
      <c r="AA7" s="139" t="str">
        <f t="shared" si="4"/>
        <v xml:space="preserve"> Fund</v>
      </c>
      <c r="AB7" s="139" t="str">
        <f t="shared" si="4"/>
        <v xml:space="preserve"> Fund</v>
      </c>
      <c r="AC7" s="139" t="str">
        <f t="shared" si="4"/>
        <v xml:space="preserve"> Fund</v>
      </c>
      <c r="AD7" s="139" t="str">
        <f t="shared" si="4"/>
        <v xml:space="preserve"> Fund</v>
      </c>
      <c r="AE7" s="139" t="str">
        <f t="shared" si="4"/>
        <v xml:space="preserve"> Fund</v>
      </c>
      <c r="AF7" s="139" t="str">
        <f t="shared" si="4"/>
        <v xml:space="preserve"> Fund</v>
      </c>
      <c r="AG7" s="139" t="str">
        <f t="shared" si="4"/>
        <v xml:space="preserve"> Fund</v>
      </c>
      <c r="AH7" s="139" t="str">
        <f t="shared" si="4"/>
        <v xml:space="preserve"> Fund</v>
      </c>
      <c r="AI7" s="139" t="str">
        <f t="shared" si="4"/>
        <v xml:space="preserve"> Fund</v>
      </c>
      <c r="AJ7" s="139" t="str">
        <f t="shared" si="4"/>
        <v xml:space="preserve"> Fund</v>
      </c>
      <c r="AK7" s="139" t="str">
        <f t="shared" si="4"/>
        <v xml:space="preserve"> Fund</v>
      </c>
      <c r="AL7" s="139" t="str">
        <f t="shared" si="4"/>
        <v xml:space="preserve"> Fund</v>
      </c>
      <c r="AM7" s="139" t="str">
        <f t="shared" si="4"/>
        <v xml:space="preserve"> Fund</v>
      </c>
      <c r="AN7" s="139" t="str">
        <f t="shared" si="4"/>
        <v xml:space="preserve"> Fund</v>
      </c>
      <c r="AO7" s="139" t="str">
        <f t="shared" si="4"/>
        <v xml:space="preserve"> Fund</v>
      </c>
      <c r="AP7" s="139" t="str">
        <f t="shared" si="4"/>
        <v xml:space="preserve"> Fund</v>
      </c>
      <c r="AQ7" s="139" t="str">
        <f t="shared" si="4"/>
        <v xml:space="preserve"> Fund</v>
      </c>
      <c r="AR7" s="139" t="str">
        <f t="shared" si="4"/>
        <v xml:space="preserve"> Funds</v>
      </c>
    </row>
    <row r="8" spans="1:44" x14ac:dyDescent="0.2">
      <c r="A8" t="str">
        <f>CONCATENATE("NET CASH AVAILABLE FOR ",(Information!D5)-1)</f>
        <v>NET CASH AVAILABLE FOR 2024</v>
      </c>
      <c r="E8" s="97">
        <f>ROUND(SUM(F8:AR8),2)</f>
        <v>0</v>
      </c>
      <c r="F8" s="97">
        <f>'GR Sum.'!G30</f>
        <v>0</v>
      </c>
      <c r="G8" s="97">
        <f>'SRB Sum.'!G30</f>
        <v>0</v>
      </c>
      <c r="H8" s="97">
        <f>'ASSMT Sum'!G30</f>
        <v>0</v>
      </c>
      <c r="I8" s="97">
        <f>'1 Sum.'!$G$30</f>
        <v>0</v>
      </c>
      <c r="J8" s="97">
        <f>'2 Sum.'!$G$30</f>
        <v>0</v>
      </c>
      <c r="K8" s="97">
        <f>'3 Sum.'!$G$30</f>
        <v>0</v>
      </c>
      <c r="L8" s="97">
        <f>'4 Sum.'!$G$30</f>
        <v>0</v>
      </c>
      <c r="M8" s="97">
        <f>'5 Sum.'!$G$30</f>
        <v>0</v>
      </c>
      <c r="N8" s="97">
        <f>'6 Sum.'!$G$30</f>
        <v>0</v>
      </c>
      <c r="O8" s="97">
        <f>'7 Sum.'!$G$30</f>
        <v>0</v>
      </c>
      <c r="P8" s="97">
        <f>'8 Sum.'!$G$30</f>
        <v>0</v>
      </c>
      <c r="Q8" s="97">
        <f>'9 Sum.'!$G$30</f>
        <v>0</v>
      </c>
      <c r="R8" s="97">
        <f>'10 Sum.'!$G$30</f>
        <v>0</v>
      </c>
      <c r="S8" s="97">
        <f>'11 Sum.'!$G$30</f>
        <v>0</v>
      </c>
      <c r="T8" s="97">
        <f>'12 Sum.'!$G$30</f>
        <v>0</v>
      </c>
      <c r="U8" s="97">
        <f>'13 Sum.'!$G$30</f>
        <v>0</v>
      </c>
      <c r="V8" s="97">
        <f>'14 Sum.'!$G$30</f>
        <v>0</v>
      </c>
      <c r="W8" s="97">
        <f>'15 Sum.'!$G$30</f>
        <v>0</v>
      </c>
      <c r="X8" s="97">
        <f>'16 Sum.'!$G$30</f>
        <v>0</v>
      </c>
      <c r="Y8" s="97">
        <f>'17 Sum.'!$G$30</f>
        <v>0</v>
      </c>
      <c r="Z8" s="97">
        <f>'18 Sum.'!$G$30</f>
        <v>0</v>
      </c>
      <c r="AA8" s="97">
        <f>'19 Sum.'!$G$30</f>
        <v>0</v>
      </c>
      <c r="AB8" s="97">
        <f>'20 Sum.'!$G$30</f>
        <v>0</v>
      </c>
      <c r="AC8" s="97">
        <f>'21 Sum.'!$G$30</f>
        <v>0</v>
      </c>
      <c r="AD8" s="97">
        <f>'22 Sum.'!$G$30</f>
        <v>0</v>
      </c>
      <c r="AE8" s="97">
        <f>'23 Sum.'!$G$30</f>
        <v>0</v>
      </c>
      <c r="AF8" s="97">
        <f>'24 Sum.'!$G$30</f>
        <v>0</v>
      </c>
      <c r="AG8" s="97">
        <f>'25 Sum.'!$G$30</f>
        <v>0</v>
      </c>
      <c r="AH8" s="97">
        <f>'26 Sum.'!$G$30</f>
        <v>0</v>
      </c>
      <c r="AI8" s="97">
        <f>'27 Sum.'!$G$30</f>
        <v>0</v>
      </c>
      <c r="AJ8" s="97">
        <f>'28 Sum.'!$G$30</f>
        <v>0</v>
      </c>
      <c r="AK8" s="97">
        <f>'29 Sum.'!$G$30</f>
        <v>0</v>
      </c>
      <c r="AL8" s="97">
        <f>'30 Sum.'!$G$30</f>
        <v>0</v>
      </c>
      <c r="AM8" s="97">
        <f>'31 Sum.'!$G$30</f>
        <v>0</v>
      </c>
      <c r="AN8" s="97">
        <f>'32 Sum.'!$G$30</f>
        <v>0</v>
      </c>
      <c r="AO8" s="97">
        <f>'33 Sum.'!$G$30</f>
        <v>0</v>
      </c>
      <c r="AP8" s="97">
        <f>'34 Sum.'!$G$30</f>
        <v>0</v>
      </c>
      <c r="AQ8" s="97">
        <f>'35 Sum.'!$G$30</f>
        <v>0</v>
      </c>
      <c r="AR8" s="97">
        <f>'Other Funds Sum.'!$G$30</f>
        <v>0</v>
      </c>
    </row>
    <row r="9" spans="1:44" x14ac:dyDescent="0.2">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row>
    <row r="10" spans="1:44" x14ac:dyDescent="0.2">
      <c r="A10" t="str">
        <f>CONCATENATE("Revenues, ",(Information!D5)-1)</f>
        <v>Revenues, 2024</v>
      </c>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row>
    <row r="11" spans="1:44" x14ac:dyDescent="0.2">
      <c r="B11" t="s">
        <v>311</v>
      </c>
      <c r="E11" s="97">
        <f t="shared" ref="E11:E17" si="5">ROUND(SUM(F11:AR11),2)</f>
        <v>0</v>
      </c>
      <c r="F11" s="97">
        <f>'GR R'!H17</f>
        <v>0</v>
      </c>
      <c r="G11" s="97">
        <f>'SRB R'!H17</f>
        <v>0</v>
      </c>
      <c r="H11" s="97"/>
      <c r="I11" s="97">
        <f>'1 R'!$H$17</f>
        <v>0</v>
      </c>
      <c r="J11" s="97">
        <f>'2 R'!$H$17</f>
        <v>0</v>
      </c>
      <c r="K11" s="97">
        <f>'3 R'!$H$17</f>
        <v>0</v>
      </c>
      <c r="L11" s="97">
        <f>'4 R'!$H$17</f>
        <v>0</v>
      </c>
      <c r="M11" s="97">
        <f>'5 R'!$H$17</f>
        <v>0</v>
      </c>
      <c r="N11" s="97">
        <f>'6 R'!$H$17</f>
        <v>0</v>
      </c>
      <c r="O11" s="97">
        <f>'7 R'!$H$17</f>
        <v>0</v>
      </c>
      <c r="P11" s="97">
        <f>'8 R'!$H$17</f>
        <v>0</v>
      </c>
      <c r="Q11" s="97">
        <f>'9 R'!$H$17</f>
        <v>0</v>
      </c>
      <c r="R11" s="97">
        <f>'10 R'!$H$17</f>
        <v>0</v>
      </c>
      <c r="S11" s="97">
        <f>'11 R'!$H$17</f>
        <v>0</v>
      </c>
      <c r="T11" s="97">
        <f>'12 R'!$H$17</f>
        <v>0</v>
      </c>
      <c r="U11" s="97">
        <f>'13 R'!$H$17</f>
        <v>0</v>
      </c>
      <c r="V11" s="97">
        <f>'14 R'!$H$17</f>
        <v>0</v>
      </c>
      <c r="W11" s="97">
        <f>'15 R'!$H$17</f>
        <v>0</v>
      </c>
      <c r="X11" s="97">
        <f>'16 R'!$H$17</f>
        <v>0</v>
      </c>
      <c r="Y11" s="97">
        <f>'17 R'!$H$17</f>
        <v>0</v>
      </c>
      <c r="Z11" s="97">
        <f>'18 R'!$H$17</f>
        <v>0</v>
      </c>
      <c r="AA11" s="97">
        <f>'19 R'!$H$17</f>
        <v>0</v>
      </c>
      <c r="AB11" s="97">
        <f>'20 R'!$H$17</f>
        <v>0</v>
      </c>
      <c r="AC11" s="97">
        <f>'21 R'!$H$17</f>
        <v>0</v>
      </c>
      <c r="AD11" s="97">
        <f>'22 R'!$H$17</f>
        <v>0</v>
      </c>
      <c r="AE11" s="97">
        <f>'23 R'!$H$17</f>
        <v>0</v>
      </c>
      <c r="AF11" s="97">
        <f>'24 R'!$H$17</f>
        <v>0</v>
      </c>
      <c r="AG11" s="97">
        <f>'25 R'!$H$17</f>
        <v>0</v>
      </c>
      <c r="AH11" s="97">
        <f>'26 R'!$H$17</f>
        <v>0</v>
      </c>
      <c r="AI11" s="97">
        <f>'27 R'!$H$17</f>
        <v>0</v>
      </c>
      <c r="AJ11" s="97">
        <f>'28 R'!$H$17</f>
        <v>0</v>
      </c>
      <c r="AK11" s="97">
        <f>'29 R'!$H$17</f>
        <v>0</v>
      </c>
      <c r="AL11" s="97">
        <f>'30 R'!$H$17</f>
        <v>0</v>
      </c>
      <c r="AM11" s="97">
        <f>'31 R'!$H$17</f>
        <v>0</v>
      </c>
      <c r="AN11" s="97">
        <f>'32 R'!$H$17</f>
        <v>0</v>
      </c>
      <c r="AO11" s="97">
        <f>'33 R'!$H$17</f>
        <v>0</v>
      </c>
      <c r="AP11" s="97">
        <f>'34 R'!$H$17</f>
        <v>0</v>
      </c>
      <c r="AQ11" s="97">
        <f>'35 R'!$H$17</f>
        <v>0</v>
      </c>
      <c r="AR11" s="97">
        <f>'Other Funds R'!$H$28</f>
        <v>0</v>
      </c>
    </row>
    <row r="12" spans="1:44" x14ac:dyDescent="0.2">
      <c r="B12" t="s">
        <v>312</v>
      </c>
      <c r="E12" s="97">
        <f t="shared" si="5"/>
        <v>0</v>
      </c>
      <c r="F12" s="97">
        <f>'GR R'!H22</f>
        <v>0</v>
      </c>
      <c r="G12" s="97">
        <f>'SRB R'!H22</f>
        <v>0</v>
      </c>
      <c r="H12" s="97"/>
      <c r="I12" s="97">
        <f>'1 R'!$H$22</f>
        <v>0</v>
      </c>
      <c r="J12" s="97">
        <f>'2 R'!$H$22</f>
        <v>0</v>
      </c>
      <c r="K12" s="97">
        <f>'3 R'!$H$22</f>
        <v>0</v>
      </c>
      <c r="L12" s="97">
        <f>'4 R'!$H$22</f>
        <v>0</v>
      </c>
      <c r="M12" s="97">
        <f>'5 R'!$H$22</f>
        <v>0</v>
      </c>
      <c r="N12" s="97">
        <f>'6 R'!$H$22</f>
        <v>0</v>
      </c>
      <c r="O12" s="97">
        <f>'7 R'!$H$22</f>
        <v>0</v>
      </c>
      <c r="P12" s="97">
        <f>'8 R'!$H$22</f>
        <v>0</v>
      </c>
      <c r="Q12" s="97">
        <f>'9 R'!$H$22</f>
        <v>0</v>
      </c>
      <c r="R12" s="97">
        <f>'10 R'!$H$22</f>
        <v>0</v>
      </c>
      <c r="S12" s="97">
        <f>'11 R'!$H$22</f>
        <v>0</v>
      </c>
      <c r="T12" s="97">
        <f>'12 R'!$H$22</f>
        <v>0</v>
      </c>
      <c r="U12" s="97">
        <f>'13 R'!$H$22</f>
        <v>0</v>
      </c>
      <c r="V12" s="97">
        <f>'14 R'!$H$22</f>
        <v>0</v>
      </c>
      <c r="W12" s="97">
        <f>'15 R'!$H$22</f>
        <v>0</v>
      </c>
      <c r="X12" s="97">
        <f>'16 R'!$H$22</f>
        <v>0</v>
      </c>
      <c r="Y12" s="97">
        <f>'17 R'!$H$22</f>
        <v>0</v>
      </c>
      <c r="Z12" s="97">
        <f>'18 R'!$H$22</f>
        <v>0</v>
      </c>
      <c r="AA12" s="97">
        <f>'19 R'!$H$22</f>
        <v>0</v>
      </c>
      <c r="AB12" s="97">
        <f>'20 R'!$H$22</f>
        <v>0</v>
      </c>
      <c r="AC12" s="97">
        <f>'21 R'!$H$22</f>
        <v>0</v>
      </c>
      <c r="AD12" s="97">
        <f>'22 R'!$H$22</f>
        <v>0</v>
      </c>
      <c r="AE12" s="97">
        <f>'23 R'!$H$22</f>
        <v>0</v>
      </c>
      <c r="AF12" s="97">
        <f>'24 R'!$H$22</f>
        <v>0</v>
      </c>
      <c r="AG12" s="97">
        <f>'25 R'!$H$22</f>
        <v>0</v>
      </c>
      <c r="AH12" s="97">
        <f>'26 R'!$H$22</f>
        <v>0</v>
      </c>
      <c r="AI12" s="97">
        <f>'27 R'!$H$22</f>
        <v>0</v>
      </c>
      <c r="AJ12" s="97">
        <f>'28 R'!$H$22</f>
        <v>0</v>
      </c>
      <c r="AK12" s="97">
        <f>'29 R'!$H$22</f>
        <v>0</v>
      </c>
      <c r="AL12" s="97">
        <f>'30 R'!$H$22</f>
        <v>0</v>
      </c>
      <c r="AM12" s="97">
        <f>'31 R'!$H$22</f>
        <v>0</v>
      </c>
      <c r="AN12" s="97">
        <f>'32 R'!$H$22</f>
        <v>0</v>
      </c>
      <c r="AO12" s="97">
        <f>'33 R'!$H$22</f>
        <v>0</v>
      </c>
      <c r="AP12" s="97">
        <f>'34 R'!$H$22</f>
        <v>0</v>
      </c>
      <c r="AQ12" s="97">
        <f>'35 R'!$H$22</f>
        <v>0</v>
      </c>
      <c r="AR12" s="97">
        <f>'Other Funds R'!$H$33</f>
        <v>0</v>
      </c>
    </row>
    <row r="13" spans="1:44" x14ac:dyDescent="0.2">
      <c r="B13" t="s">
        <v>313</v>
      </c>
      <c r="E13" s="97">
        <f t="shared" si="5"/>
        <v>0</v>
      </c>
      <c r="F13" s="97">
        <f>'GR R'!H55</f>
        <v>0</v>
      </c>
      <c r="G13" s="97">
        <f>'SRB R'!H55</f>
        <v>0</v>
      </c>
      <c r="H13" s="97">
        <f>'ASSMT R'!H21</f>
        <v>0</v>
      </c>
      <c r="I13" s="97">
        <f>'1 R'!$H$41</f>
        <v>0</v>
      </c>
      <c r="J13" s="97">
        <f>'2 R'!$H$41</f>
        <v>0</v>
      </c>
      <c r="K13" s="97">
        <f>'3 R'!$H$41</f>
        <v>0</v>
      </c>
      <c r="L13" s="97">
        <f>'4 R'!$H$41</f>
        <v>0</v>
      </c>
      <c r="M13" s="97">
        <f>'5 R'!$H$41</f>
        <v>0</v>
      </c>
      <c r="N13" s="97">
        <f>'6 R'!$H$41</f>
        <v>0</v>
      </c>
      <c r="O13" s="97">
        <f>'7 R'!$H$41</f>
        <v>0</v>
      </c>
      <c r="P13" s="97">
        <f>'8 R'!$H$41</f>
        <v>0</v>
      </c>
      <c r="Q13" s="97">
        <f>'9 R'!$H$41</f>
        <v>0</v>
      </c>
      <c r="R13" s="97">
        <f>'10 R'!$H$41</f>
        <v>0</v>
      </c>
      <c r="S13" s="97">
        <f>'11 R'!$H$41</f>
        <v>0</v>
      </c>
      <c r="T13" s="97">
        <f>'12 R'!$H$41</f>
        <v>0</v>
      </c>
      <c r="U13" s="97">
        <f>'13 R'!$H$41</f>
        <v>0</v>
      </c>
      <c r="V13" s="97">
        <f>'14 R'!$H$41</f>
        <v>0</v>
      </c>
      <c r="W13" s="97">
        <f>'15 R'!$H$41</f>
        <v>0</v>
      </c>
      <c r="X13" s="97">
        <f>'16 R'!$H$41</f>
        <v>0</v>
      </c>
      <c r="Y13" s="97">
        <f>'17 R'!$H$41</f>
        <v>0</v>
      </c>
      <c r="Z13" s="97">
        <f>'18 R'!$H$41</f>
        <v>0</v>
      </c>
      <c r="AA13" s="97">
        <f>'19 R'!$H$41</f>
        <v>0</v>
      </c>
      <c r="AB13" s="97">
        <f>'20 R'!$H$41</f>
        <v>0</v>
      </c>
      <c r="AC13" s="97">
        <f>'21 R'!$H$41</f>
        <v>0</v>
      </c>
      <c r="AD13" s="97">
        <f>'22 R'!$H$41</f>
        <v>0</v>
      </c>
      <c r="AE13" s="97">
        <f>'23 R'!$H$41</f>
        <v>0</v>
      </c>
      <c r="AF13" s="97">
        <f>'24 R'!$H$41</f>
        <v>0</v>
      </c>
      <c r="AG13" s="97">
        <f>'25 R'!$H$41</f>
        <v>0</v>
      </c>
      <c r="AH13" s="97">
        <f>'26 R'!$H$41</f>
        <v>0</v>
      </c>
      <c r="AI13" s="97">
        <f>'27 R'!$H$41</f>
        <v>0</v>
      </c>
      <c r="AJ13" s="97">
        <f>'28 R'!$H$41</f>
        <v>0</v>
      </c>
      <c r="AK13" s="97">
        <f>'29 R'!$H$41</f>
        <v>0</v>
      </c>
      <c r="AL13" s="97">
        <f>'30 R'!$H$41</f>
        <v>0</v>
      </c>
      <c r="AM13" s="97">
        <f>'31 R'!$H$41</f>
        <v>0</v>
      </c>
      <c r="AN13" s="97">
        <f>'32 R'!$H$41</f>
        <v>0</v>
      </c>
      <c r="AO13" s="97">
        <f>'33 R'!$H$41</f>
        <v>0</v>
      </c>
      <c r="AP13" s="97">
        <f>'34 R'!$H$41</f>
        <v>0</v>
      </c>
      <c r="AQ13" s="97">
        <f>'35 R'!$H$41</f>
        <v>0</v>
      </c>
      <c r="AR13" s="97">
        <f>'Other Funds R'!$H$52</f>
        <v>0</v>
      </c>
    </row>
    <row r="14" spans="1:44" x14ac:dyDescent="0.2">
      <c r="B14" t="s">
        <v>314</v>
      </c>
      <c r="E14" s="97">
        <f t="shared" si="5"/>
        <v>0</v>
      </c>
      <c r="F14" s="97">
        <f>'GR R'!H72</f>
        <v>0</v>
      </c>
      <c r="G14" s="97">
        <f>'SRB R'!H71</f>
        <v>0</v>
      </c>
      <c r="H14" s="97">
        <f>'ASSMT R'!H28</f>
        <v>0</v>
      </c>
      <c r="I14" s="97">
        <f>'1 R'!$H$55</f>
        <v>0</v>
      </c>
      <c r="J14" s="97">
        <f>'2 R'!$H$55</f>
        <v>0</v>
      </c>
      <c r="K14" s="97">
        <f>'3 R'!$H$55</f>
        <v>0</v>
      </c>
      <c r="L14" s="97">
        <f>'4 R'!$H$55</f>
        <v>0</v>
      </c>
      <c r="M14" s="97">
        <f>'5 R'!$H$55</f>
        <v>0</v>
      </c>
      <c r="N14" s="97">
        <f>'6 R'!$H$55</f>
        <v>0</v>
      </c>
      <c r="O14" s="97">
        <f>'7 R'!$H$55</f>
        <v>0</v>
      </c>
      <c r="P14" s="97">
        <f>'8 R'!$H$55</f>
        <v>0</v>
      </c>
      <c r="Q14" s="97">
        <f>'9 R'!$H$55</f>
        <v>0</v>
      </c>
      <c r="R14" s="97">
        <f>'10 R'!$H$55</f>
        <v>0</v>
      </c>
      <c r="S14" s="97">
        <f>'11 R'!$H$55</f>
        <v>0</v>
      </c>
      <c r="T14" s="97">
        <f>'12 R'!$H$55</f>
        <v>0</v>
      </c>
      <c r="U14" s="97">
        <f>'13 R'!$H$55</f>
        <v>0</v>
      </c>
      <c r="V14" s="97">
        <f>'14 R'!$H$55</f>
        <v>0</v>
      </c>
      <c r="W14" s="97">
        <f>'15 R'!$H$55</f>
        <v>0</v>
      </c>
      <c r="X14" s="97">
        <f>'16 R'!$H$55</f>
        <v>0</v>
      </c>
      <c r="Y14" s="97">
        <f>'17 R'!$H$55</f>
        <v>0</v>
      </c>
      <c r="Z14" s="97">
        <f>'18 R'!$H$55</f>
        <v>0</v>
      </c>
      <c r="AA14" s="97">
        <f>'19 R'!$H$55</f>
        <v>0</v>
      </c>
      <c r="AB14" s="97">
        <f>'20 R'!$H$55</f>
        <v>0</v>
      </c>
      <c r="AC14" s="97">
        <f>'21 R'!$H$55</f>
        <v>0</v>
      </c>
      <c r="AD14" s="97">
        <f>'22 R'!$H$55</f>
        <v>0</v>
      </c>
      <c r="AE14" s="97">
        <f>'23 R'!$H$55</f>
        <v>0</v>
      </c>
      <c r="AF14" s="97">
        <f>'24 R'!$H$55</f>
        <v>0</v>
      </c>
      <c r="AG14" s="97">
        <f>'25 R'!$H$55</f>
        <v>0</v>
      </c>
      <c r="AH14" s="97">
        <f>'26 R'!$H$55</f>
        <v>0</v>
      </c>
      <c r="AI14" s="97">
        <f>'27 R'!$H$55</f>
        <v>0</v>
      </c>
      <c r="AJ14" s="97">
        <f>'28 R'!$H$55</f>
        <v>0</v>
      </c>
      <c r="AK14" s="97">
        <f>'29 R'!$H$55</f>
        <v>0</v>
      </c>
      <c r="AL14" s="97">
        <f>'30 R'!$H$55</f>
        <v>0</v>
      </c>
      <c r="AM14" s="97">
        <f>'31 R'!$H$55</f>
        <v>0</v>
      </c>
      <c r="AN14" s="97">
        <f>'32 R'!$H$55</f>
        <v>0</v>
      </c>
      <c r="AO14" s="97">
        <f>'33 R'!$H$55</f>
        <v>0</v>
      </c>
      <c r="AP14" s="97">
        <f>'34 R'!$H$55</f>
        <v>0</v>
      </c>
      <c r="AQ14" s="97">
        <f>'35 R'!$H$55</f>
        <v>0</v>
      </c>
      <c r="AR14" s="97">
        <f>'Other Funds R'!$H$66</f>
        <v>0</v>
      </c>
    </row>
    <row r="15" spans="1:44" x14ac:dyDescent="0.2">
      <c r="B15" t="s">
        <v>315</v>
      </c>
      <c r="E15" s="97">
        <f t="shared" si="5"/>
        <v>0</v>
      </c>
      <c r="F15" s="97">
        <f>'GR R'!H74</f>
        <v>0</v>
      </c>
      <c r="G15" s="97">
        <f>'SRB R'!H73</f>
        <v>0</v>
      </c>
      <c r="H15" s="97">
        <f>'ASSMT R'!H30</f>
        <v>0</v>
      </c>
      <c r="I15" s="97">
        <f>'1 R'!$H$60</f>
        <v>0</v>
      </c>
      <c r="J15" s="97">
        <f>'2 R'!$H$60</f>
        <v>0</v>
      </c>
      <c r="K15" s="97">
        <f>'3 R'!$H$60</f>
        <v>0</v>
      </c>
      <c r="L15" s="97">
        <f>'4 R'!$H$60</f>
        <v>0</v>
      </c>
      <c r="M15" s="97">
        <f>'5 R'!$H$60</f>
        <v>0</v>
      </c>
      <c r="N15" s="97">
        <f>'6 R'!$H$60</f>
        <v>0</v>
      </c>
      <c r="O15" s="97">
        <f>'7 R'!$H$60</f>
        <v>0</v>
      </c>
      <c r="P15" s="97">
        <f>'8 R'!$H$60</f>
        <v>0</v>
      </c>
      <c r="Q15" s="97">
        <f>'9 R'!$H$60</f>
        <v>0</v>
      </c>
      <c r="R15" s="97">
        <f>'10 R'!$H$60</f>
        <v>0</v>
      </c>
      <c r="S15" s="97">
        <f>'11 R'!$H$60</f>
        <v>0</v>
      </c>
      <c r="T15" s="97">
        <f>'12 R'!$H$60</f>
        <v>0</v>
      </c>
      <c r="U15" s="97">
        <f>'13 R'!$H$60</f>
        <v>0</v>
      </c>
      <c r="V15" s="97">
        <f>'14 R'!$H$60</f>
        <v>0</v>
      </c>
      <c r="W15" s="97">
        <f>'15 R'!$H$60</f>
        <v>0</v>
      </c>
      <c r="X15" s="97">
        <f>'16 R'!$H$60</f>
        <v>0</v>
      </c>
      <c r="Y15" s="97">
        <f>'17 R'!$H$60</f>
        <v>0</v>
      </c>
      <c r="Z15" s="97">
        <f>'18 R'!$H$60</f>
        <v>0</v>
      </c>
      <c r="AA15" s="97">
        <f>'19 R'!$H$60</f>
        <v>0</v>
      </c>
      <c r="AB15" s="97">
        <f>'20 R'!$H$60</f>
        <v>0</v>
      </c>
      <c r="AC15" s="97">
        <f>'21 R'!$H$60</f>
        <v>0</v>
      </c>
      <c r="AD15" s="97">
        <f>'22 R'!$H$60</f>
        <v>0</v>
      </c>
      <c r="AE15" s="97">
        <f>'23 R'!$H$60</f>
        <v>0</v>
      </c>
      <c r="AF15" s="97">
        <f>'24 R'!$H$60</f>
        <v>0</v>
      </c>
      <c r="AG15" s="97">
        <f>'25 R'!$H$60</f>
        <v>0</v>
      </c>
      <c r="AH15" s="97">
        <f>'26 R'!$H$60</f>
        <v>0</v>
      </c>
      <c r="AI15" s="97">
        <f>'27 R'!$H$60</f>
        <v>0</v>
      </c>
      <c r="AJ15" s="97">
        <f>'28 R'!$H$60</f>
        <v>0</v>
      </c>
      <c r="AK15" s="97">
        <f>'29 R'!$H$60</f>
        <v>0</v>
      </c>
      <c r="AL15" s="97">
        <f>'30 R'!$H$60</f>
        <v>0</v>
      </c>
      <c r="AM15" s="97">
        <f>'31 R'!$H$60</f>
        <v>0</v>
      </c>
      <c r="AN15" s="97">
        <f>'32 R'!$H$60</f>
        <v>0</v>
      </c>
      <c r="AO15" s="97">
        <f>'33 R'!$H$60</f>
        <v>0</v>
      </c>
      <c r="AP15" s="97">
        <f>'34 R'!$H$60</f>
        <v>0</v>
      </c>
      <c r="AQ15" s="97">
        <f>'35 R'!$H$60</f>
        <v>0</v>
      </c>
      <c r="AR15" s="97">
        <f>'Other Funds R'!$H$71</f>
        <v>0</v>
      </c>
    </row>
    <row r="16" spans="1:44" x14ac:dyDescent="0.2">
      <c r="B16" t="s">
        <v>316</v>
      </c>
      <c r="E16" s="97">
        <f t="shared" si="5"/>
        <v>0</v>
      </c>
      <c r="F16" s="97">
        <f>'GR R'!H95</f>
        <v>0</v>
      </c>
      <c r="G16" s="97">
        <f>'SRB R'!H94</f>
        <v>0</v>
      </c>
      <c r="H16" s="97">
        <f>'ASSMT R'!H42</f>
        <v>0</v>
      </c>
      <c r="I16" s="97">
        <f>'1 R'!$H$94</f>
        <v>0</v>
      </c>
      <c r="J16" s="97">
        <f>'2 R'!$H$94</f>
        <v>0</v>
      </c>
      <c r="K16" s="97">
        <f>'3 R'!$H$94</f>
        <v>0</v>
      </c>
      <c r="L16" s="97">
        <f>'4 R'!$H$94</f>
        <v>0</v>
      </c>
      <c r="M16" s="97">
        <f>'5 R'!$H$94</f>
        <v>0</v>
      </c>
      <c r="N16" s="97">
        <f>'6 R'!$H$94</f>
        <v>0</v>
      </c>
      <c r="O16" s="97">
        <f>'7 R'!$H$94</f>
        <v>0</v>
      </c>
      <c r="P16" s="97">
        <f>'8 R'!$H$94</f>
        <v>0</v>
      </c>
      <c r="Q16" s="97">
        <f>'9 R'!$H$94</f>
        <v>0</v>
      </c>
      <c r="R16" s="97">
        <f>'10 R'!$H$94</f>
        <v>0</v>
      </c>
      <c r="S16" s="97">
        <f>'11 R'!$H$94</f>
        <v>0</v>
      </c>
      <c r="T16" s="97">
        <f>'12 R'!$H$94</f>
        <v>0</v>
      </c>
      <c r="U16" s="97">
        <f>'13 R'!$H$94</f>
        <v>0</v>
      </c>
      <c r="V16" s="97">
        <f>'14 R'!$H$94</f>
        <v>0</v>
      </c>
      <c r="W16" s="97">
        <f>'15 R'!$H$94</f>
        <v>0</v>
      </c>
      <c r="X16" s="97">
        <f>'16 R'!$H$94</f>
        <v>0</v>
      </c>
      <c r="Y16" s="97">
        <f>'17 R'!$H$94</f>
        <v>0</v>
      </c>
      <c r="Z16" s="97">
        <f>'18 R'!$H$94</f>
        <v>0</v>
      </c>
      <c r="AA16" s="97">
        <f>'19 R'!$H$94</f>
        <v>0</v>
      </c>
      <c r="AB16" s="97">
        <f>'20 R'!$H$94</f>
        <v>0</v>
      </c>
      <c r="AC16" s="97">
        <f>'21 R'!$H$94</f>
        <v>0</v>
      </c>
      <c r="AD16" s="97">
        <f>'22 R'!$H$94</f>
        <v>0</v>
      </c>
      <c r="AE16" s="97">
        <f>'23 R'!$H$94</f>
        <v>0</v>
      </c>
      <c r="AF16" s="97">
        <f>'24 R'!$H$94</f>
        <v>0</v>
      </c>
      <c r="AG16" s="97">
        <f>'25 R'!$H$94</f>
        <v>0</v>
      </c>
      <c r="AH16" s="97">
        <f>'26 R'!$H$94</f>
        <v>0</v>
      </c>
      <c r="AI16" s="97">
        <f>'27 R'!$H$94</f>
        <v>0</v>
      </c>
      <c r="AJ16" s="97">
        <f>'28 R'!$H$94</f>
        <v>0</v>
      </c>
      <c r="AK16" s="97">
        <f>'29 R'!$H$94</f>
        <v>0</v>
      </c>
      <c r="AL16" s="97">
        <f>'30 R'!$H$94</f>
        <v>0</v>
      </c>
      <c r="AM16" s="97">
        <f>'31 R'!$H$94</f>
        <v>0</v>
      </c>
      <c r="AN16" s="97">
        <f>'32 R'!$H$94</f>
        <v>0</v>
      </c>
      <c r="AO16" s="97">
        <f>'33 R'!$H$94</f>
        <v>0</v>
      </c>
      <c r="AP16" s="97">
        <f>'34 R'!$H$94</f>
        <v>0</v>
      </c>
      <c r="AQ16" s="97">
        <f>'35 R'!$H$94</f>
        <v>0</v>
      </c>
      <c r="AR16" s="97">
        <f>'Other Funds R'!$H$105</f>
        <v>0</v>
      </c>
    </row>
    <row r="17" spans="1:44" x14ac:dyDescent="0.2">
      <c r="B17" t="s">
        <v>317</v>
      </c>
      <c r="E17" s="97">
        <f t="shared" si="5"/>
        <v>0</v>
      </c>
      <c r="F17" s="29">
        <f>'GR R'!H104</f>
        <v>0</v>
      </c>
      <c r="G17" s="29">
        <f>'SRB R'!H103</f>
        <v>0</v>
      </c>
      <c r="H17" s="29">
        <f>'ASSMT R'!H49</f>
        <v>0</v>
      </c>
      <c r="I17" s="29">
        <f>'1 R'!$H$103</f>
        <v>0</v>
      </c>
      <c r="J17" s="29">
        <f>'2 R'!$H$103</f>
        <v>0</v>
      </c>
      <c r="K17" s="29">
        <f>'3 R'!$H$103</f>
        <v>0</v>
      </c>
      <c r="L17" s="29">
        <f>'4 R'!$H$103</f>
        <v>0</v>
      </c>
      <c r="M17" s="29">
        <f>'5 R'!$H$103</f>
        <v>0</v>
      </c>
      <c r="N17" s="29">
        <f>'6 R'!$H$103</f>
        <v>0</v>
      </c>
      <c r="O17" s="29">
        <f>'7 R'!$H$103</f>
        <v>0</v>
      </c>
      <c r="P17" s="29">
        <f>'8 R'!$H$103</f>
        <v>0</v>
      </c>
      <c r="Q17" s="29">
        <f>'9 R'!$H$103</f>
        <v>0</v>
      </c>
      <c r="R17" s="29">
        <f>'10 R'!$H$103</f>
        <v>0</v>
      </c>
      <c r="S17" s="29">
        <f>'11 R'!$H$103</f>
        <v>0</v>
      </c>
      <c r="T17" s="29">
        <f>'12 R'!$H$103</f>
        <v>0</v>
      </c>
      <c r="U17" s="29">
        <f>'13 R'!$H$103</f>
        <v>0</v>
      </c>
      <c r="V17" s="29">
        <f>'14 R'!$H$103</f>
        <v>0</v>
      </c>
      <c r="W17" s="29">
        <f>'15 R'!$H$103</f>
        <v>0</v>
      </c>
      <c r="X17" s="29">
        <f>'16 R'!$H$103</f>
        <v>0</v>
      </c>
      <c r="Y17" s="29">
        <f>'17 R'!$H$103</f>
        <v>0</v>
      </c>
      <c r="Z17" s="29">
        <f>'18 R'!$H$103</f>
        <v>0</v>
      </c>
      <c r="AA17" s="29">
        <f>'19 R'!$H$103</f>
        <v>0</v>
      </c>
      <c r="AB17" s="29">
        <f>'20 R'!$H$103</f>
        <v>0</v>
      </c>
      <c r="AC17" s="29">
        <f>'21 R'!$H$103</f>
        <v>0</v>
      </c>
      <c r="AD17" s="29">
        <f>'22 R'!$H$103</f>
        <v>0</v>
      </c>
      <c r="AE17" s="29">
        <f>'23 R'!$H$103</f>
        <v>0</v>
      </c>
      <c r="AF17" s="29">
        <f>'24 R'!$H$103</f>
        <v>0</v>
      </c>
      <c r="AG17" s="29">
        <f>'25 R'!$H$103</f>
        <v>0</v>
      </c>
      <c r="AH17" s="29">
        <f>'26 R'!$H$103</f>
        <v>0</v>
      </c>
      <c r="AI17" s="29">
        <f>'27 R'!$H$103</f>
        <v>0</v>
      </c>
      <c r="AJ17" s="29">
        <f>'28 R'!$H$103</f>
        <v>0</v>
      </c>
      <c r="AK17" s="29">
        <f>'29 R'!$H$103</f>
        <v>0</v>
      </c>
      <c r="AL17" s="29">
        <f>'30 R'!$H$103</f>
        <v>0</v>
      </c>
      <c r="AM17" s="29">
        <f>'31 R'!$H$103</f>
        <v>0</v>
      </c>
      <c r="AN17" s="29">
        <f>'32 R'!$H$103</f>
        <v>0</v>
      </c>
      <c r="AO17" s="29">
        <f>'33 R'!$H$103</f>
        <v>0</v>
      </c>
      <c r="AP17" s="29">
        <f>'34 R'!$H$103</f>
        <v>0</v>
      </c>
      <c r="AQ17" s="29">
        <f>'35 R'!$H$103</f>
        <v>0</v>
      </c>
      <c r="AR17" s="29">
        <f>'Other Funds R'!$H$114</f>
        <v>0</v>
      </c>
    </row>
    <row r="18" spans="1:44" x14ac:dyDescent="0.2">
      <c r="C18" t="s">
        <v>318</v>
      </c>
      <c r="E18" s="97">
        <f>IF((ROUND(SUM(E11:E17),2))=ROUND(SUM(F18:AR18),2),SUM(E11:E17),"Error")</f>
        <v>0</v>
      </c>
      <c r="F18" s="140">
        <f>IF(SUM(F11:F17)='GR R'!H106,SUM('Prior Year Actual Summary'!F11:F17),"Error")</f>
        <v>0</v>
      </c>
      <c r="G18" s="140">
        <f>IF(SUM(G11:G17)='SRB R'!H105,SUM('Prior Year Actual Summary'!G11:G17),"Error")</f>
        <v>0</v>
      </c>
      <c r="H18" s="140">
        <f>IF(SUM(H11:H17)='ASSMT R'!H51,SUM('Prior Year Actual Summary'!H11:H17),"Error")</f>
        <v>0</v>
      </c>
      <c r="I18" s="140">
        <f>IF(SUM(I11:I17)='1 R'!$H$105,SUM(I11:I17),"Error")</f>
        <v>0</v>
      </c>
      <c r="J18" s="140">
        <f>IF(SUM(J11:J17)='2 R'!$H$105,SUM(J11:J17),"Error")</f>
        <v>0</v>
      </c>
      <c r="K18" s="140">
        <f>IF(SUM(K11:K17)='3 R'!$H$105,SUM(K11:K17),"Error")</f>
        <v>0</v>
      </c>
      <c r="L18" s="140">
        <f>IF(SUM(L11:L17)='4 R'!$H$105,SUM(L11:L17),"Error")</f>
        <v>0</v>
      </c>
      <c r="M18" s="140">
        <f>IF(SUM(M11:M17)='5 R'!$H$105,SUM(M11:M17),"Error")</f>
        <v>0</v>
      </c>
      <c r="N18" s="140">
        <f>IF(SUM(N11:N17)='6 R'!$H$105,SUM(N11:N17),"Error")</f>
        <v>0</v>
      </c>
      <c r="O18" s="140">
        <f>IF(SUM(O11:O17)='7 R'!$H$105,SUM(O11:O17),"Error")</f>
        <v>0</v>
      </c>
      <c r="P18" s="140">
        <f>IF(SUM(P11:P17)='8 R'!$H$105,SUM(P11:P17),"Error")</f>
        <v>0</v>
      </c>
      <c r="Q18" s="140">
        <f>IF(SUM(Q11:Q17)='9 R'!$H$105,SUM(Q11:Q17),"Error")</f>
        <v>0</v>
      </c>
      <c r="R18" s="140">
        <f>IF(SUM(R11:R17)='10 R'!$H$105,SUM(R11:R17),"Error")</f>
        <v>0</v>
      </c>
      <c r="S18" s="140">
        <f>IF(SUM(S11:S17)='11 R'!$H$105,SUM(S11:S17),"Error")</f>
        <v>0</v>
      </c>
      <c r="T18" s="140">
        <f>IF(SUM(T11:T17)='12 R'!$H$105,SUM(T11:T17),"Error")</f>
        <v>0</v>
      </c>
      <c r="U18" s="140">
        <f>IF(SUM(U11:U17)='13 R'!$H$105,SUM(U11:U17),"Error")</f>
        <v>0</v>
      </c>
      <c r="V18" s="140">
        <f>IF(SUM(V11:V17)='14 R'!$H$105,SUM(V11:V17),"Error")</f>
        <v>0</v>
      </c>
      <c r="W18" s="140">
        <f>IF(SUM(W11:W17)='15 R'!$H$105,SUM(W11:W17),"Error")</f>
        <v>0</v>
      </c>
      <c r="X18" s="140">
        <f>IF(SUM(X11:X17)='16 R'!$H$105,SUM(X11:X17),"Error")</f>
        <v>0</v>
      </c>
      <c r="Y18" s="140">
        <f>IF(SUM(Y11:Y17)='17 R'!$H$105,SUM(Y11:Y17),"Error")</f>
        <v>0</v>
      </c>
      <c r="Z18" s="140">
        <f>IF(SUM(Z11:Z17)='18 R'!$H$105,SUM(Z11:Z17),"Error")</f>
        <v>0</v>
      </c>
      <c r="AA18" s="140">
        <f>IF(SUM(AA11:AA17)='19 R'!$H$105,SUM(AA11:AA17),"Error")</f>
        <v>0</v>
      </c>
      <c r="AB18" s="140">
        <f>IF(SUM(AB11:AB17)='20 R'!$H$105,SUM(AB11:AB17),"Error")</f>
        <v>0</v>
      </c>
      <c r="AC18" s="140">
        <f>IF(SUM(AC11:AC17)='21 R'!$H$105,SUM(AC11:AC17),"Error")</f>
        <v>0</v>
      </c>
      <c r="AD18" s="140">
        <f>IF(SUM(AD11:AD17)='22 R'!$H$105,SUM(AD11:AD17),"Error")</f>
        <v>0</v>
      </c>
      <c r="AE18" s="140">
        <f>IF(SUM(AE11:AE17)='23 R'!$H$105,SUM(AE11:AE17),"Error")</f>
        <v>0</v>
      </c>
      <c r="AF18" s="140">
        <f>IF(SUM(AF11:AF17)='24 R'!$H$105,SUM(AF11:AF17),"Error")</f>
        <v>0</v>
      </c>
      <c r="AG18" s="140">
        <f>IF(SUM(AG11:AG17)='25 R'!$H$105,SUM(AG11:AG17),"Error")</f>
        <v>0</v>
      </c>
      <c r="AH18" s="140">
        <f>IF(SUM(AH11:AH17)='26 R'!$H$105,SUM(AH11:AH17),"Error")</f>
        <v>0</v>
      </c>
      <c r="AI18" s="140">
        <f>IF(SUM(AI11:AI17)='27 R'!$H$105,SUM(AI11:AI17),"Error")</f>
        <v>0</v>
      </c>
      <c r="AJ18" s="140">
        <f>IF(SUM(AJ11:AJ17)='28 R'!$H$105,SUM(AJ11:AJ17),"Error")</f>
        <v>0</v>
      </c>
      <c r="AK18" s="140">
        <f>IF(SUM(AK11:AK17)='29 R'!$H$105,SUM(AK11:AK17),"Error")</f>
        <v>0</v>
      </c>
      <c r="AL18" s="140">
        <f>IF(SUM(AL11:AL17)='30 R'!$H$105,SUM(AL11:AL17),"Error")</f>
        <v>0</v>
      </c>
      <c r="AM18" s="140">
        <f>IF(SUM(AM11:AM17)='31 R'!$H$105,SUM(AM11:AM17),"Error")</f>
        <v>0</v>
      </c>
      <c r="AN18" s="140">
        <f>IF(SUM(AN11:AN17)='32 R'!$H$105,SUM(AN11:AN17),"Error")</f>
        <v>0</v>
      </c>
      <c r="AO18" s="140">
        <f>IF(SUM(AO11:AO17)='33 R'!$H$105,SUM(AO11:AO17),"Error")</f>
        <v>0</v>
      </c>
      <c r="AP18" s="140">
        <f>IF(SUM(AP11:AP17)='34 R'!$H$105,SUM(AP11:AP17),"Error")</f>
        <v>0</v>
      </c>
      <c r="AQ18" s="140">
        <f>IF(SUM(AQ11:AQ17)='35 R'!$H$105,SUM(AQ11:AQ17),"Error")</f>
        <v>0</v>
      </c>
      <c r="AR18" s="140">
        <f>IF(SUM(AR11:AR17)='Other Funds R'!$H$116,SUM(AR11:AR17),"Error")</f>
        <v>0</v>
      </c>
    </row>
    <row r="19" spans="1:44" x14ac:dyDescent="0.2">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row>
    <row r="20" spans="1:44" x14ac:dyDescent="0.2">
      <c r="C20" t="s">
        <v>319</v>
      </c>
      <c r="E20" s="97">
        <f t="shared" ref="E20:AR20" si="6">ROUND(+E18+E8,2)</f>
        <v>0</v>
      </c>
      <c r="F20" s="97">
        <f t="shared" si="6"/>
        <v>0</v>
      </c>
      <c r="G20" s="97">
        <f t="shared" si="6"/>
        <v>0</v>
      </c>
      <c r="H20" s="97">
        <f t="shared" si="6"/>
        <v>0</v>
      </c>
      <c r="I20" s="97">
        <f t="shared" si="6"/>
        <v>0</v>
      </c>
      <c r="J20" s="97">
        <f t="shared" si="6"/>
        <v>0</v>
      </c>
      <c r="K20" s="97">
        <f t="shared" si="6"/>
        <v>0</v>
      </c>
      <c r="L20" s="97">
        <f t="shared" si="6"/>
        <v>0</v>
      </c>
      <c r="M20" s="97">
        <f t="shared" si="6"/>
        <v>0</v>
      </c>
      <c r="N20" s="97">
        <f t="shared" si="6"/>
        <v>0</v>
      </c>
      <c r="O20" s="97">
        <f t="shared" si="6"/>
        <v>0</v>
      </c>
      <c r="P20" s="97">
        <f t="shared" si="6"/>
        <v>0</v>
      </c>
      <c r="Q20" s="97">
        <f t="shared" si="6"/>
        <v>0</v>
      </c>
      <c r="R20" s="97">
        <f t="shared" si="6"/>
        <v>0</v>
      </c>
      <c r="S20" s="97">
        <f t="shared" si="6"/>
        <v>0</v>
      </c>
      <c r="T20" s="97">
        <f t="shared" si="6"/>
        <v>0</v>
      </c>
      <c r="U20" s="97">
        <f t="shared" si="6"/>
        <v>0</v>
      </c>
      <c r="V20" s="97">
        <f t="shared" si="6"/>
        <v>0</v>
      </c>
      <c r="W20" s="97">
        <f t="shared" si="6"/>
        <v>0</v>
      </c>
      <c r="X20" s="97">
        <f t="shared" si="6"/>
        <v>0</v>
      </c>
      <c r="Y20" s="97">
        <f t="shared" si="6"/>
        <v>0</v>
      </c>
      <c r="Z20" s="97">
        <f t="shared" si="6"/>
        <v>0</v>
      </c>
      <c r="AA20" s="97">
        <f t="shared" si="6"/>
        <v>0</v>
      </c>
      <c r="AB20" s="97">
        <f t="shared" si="6"/>
        <v>0</v>
      </c>
      <c r="AC20" s="97">
        <f t="shared" si="6"/>
        <v>0</v>
      </c>
      <c r="AD20" s="97">
        <f t="shared" si="6"/>
        <v>0</v>
      </c>
      <c r="AE20" s="97">
        <f t="shared" si="6"/>
        <v>0</v>
      </c>
      <c r="AF20" s="97">
        <f t="shared" si="6"/>
        <v>0</v>
      </c>
      <c r="AG20" s="97">
        <f t="shared" si="6"/>
        <v>0</v>
      </c>
      <c r="AH20" s="97">
        <f t="shared" si="6"/>
        <v>0</v>
      </c>
      <c r="AI20" s="97">
        <f t="shared" si="6"/>
        <v>0</v>
      </c>
      <c r="AJ20" s="97">
        <f t="shared" si="6"/>
        <v>0</v>
      </c>
      <c r="AK20" s="97">
        <f t="shared" si="6"/>
        <v>0</v>
      </c>
      <c r="AL20" s="97">
        <f t="shared" si="6"/>
        <v>0</v>
      </c>
      <c r="AM20" s="97">
        <f t="shared" si="6"/>
        <v>0</v>
      </c>
      <c r="AN20" s="97">
        <f t="shared" si="6"/>
        <v>0</v>
      </c>
      <c r="AO20" s="97">
        <f t="shared" si="6"/>
        <v>0</v>
      </c>
      <c r="AP20" s="97">
        <f t="shared" si="6"/>
        <v>0</v>
      </c>
      <c r="AQ20" s="97">
        <f t="shared" si="6"/>
        <v>0</v>
      </c>
      <c r="AR20" s="97">
        <f t="shared" si="6"/>
        <v>0</v>
      </c>
    </row>
    <row r="21" spans="1:44" x14ac:dyDescent="0.2">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row>
    <row r="22" spans="1:44" x14ac:dyDescent="0.2">
      <c r="A22" t="str">
        <f>CONCATENATE("Expenditures, ",(Information!D5)-1)</f>
        <v>Expenditures, 2024</v>
      </c>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row>
    <row r="23" spans="1:44" x14ac:dyDescent="0.2">
      <c r="B23" t="s">
        <v>320</v>
      </c>
      <c r="E23" s="97">
        <f t="shared" ref="E23:E45" si="7">ROUND(SUM(F23:AR23),2)</f>
        <v>0</v>
      </c>
      <c r="F23" s="97">
        <f>'GR E'!F33</f>
        <v>0</v>
      </c>
      <c r="G23" s="97"/>
      <c r="H23" s="97"/>
      <c r="I23" s="97">
        <f>'1 E'!$F13</f>
        <v>0</v>
      </c>
      <c r="J23" s="97">
        <f>'2 E'!$F13</f>
        <v>0</v>
      </c>
      <c r="K23" s="97">
        <f>'3 E'!$F13</f>
        <v>0</v>
      </c>
      <c r="L23" s="97">
        <f>'4 E'!$F13</f>
        <v>0</v>
      </c>
      <c r="M23" s="97">
        <f>'5 E'!$F13</f>
        <v>0</v>
      </c>
      <c r="N23" s="97">
        <f>'6 E'!$F13</f>
        <v>0</v>
      </c>
      <c r="O23" s="97">
        <f>'7 E'!$F13</f>
        <v>0</v>
      </c>
      <c r="P23" s="97">
        <f>'8 E'!$F13</f>
        <v>0</v>
      </c>
      <c r="Q23" s="97">
        <f>'9 E'!$F13</f>
        <v>0</v>
      </c>
      <c r="R23" s="97">
        <f>'10 E'!$F13</f>
        <v>0</v>
      </c>
      <c r="S23" s="97">
        <f>'11 E'!$F13</f>
        <v>0</v>
      </c>
      <c r="T23" s="97">
        <f>'12 E'!$F13</f>
        <v>0</v>
      </c>
      <c r="U23" s="97">
        <f>'13 E'!$F13</f>
        <v>0</v>
      </c>
      <c r="V23" s="97">
        <f>'14 E'!$F13</f>
        <v>0</v>
      </c>
      <c r="W23" s="97">
        <f>'15 E'!$F13</f>
        <v>0</v>
      </c>
      <c r="X23" s="97">
        <f>'16 E'!$F13</f>
        <v>0</v>
      </c>
      <c r="Y23" s="97">
        <f>'17 E'!$F13</f>
        <v>0</v>
      </c>
      <c r="Z23" s="97">
        <f>'18 E'!$F13</f>
        <v>0</v>
      </c>
      <c r="AA23" s="97">
        <f>'19 E'!$F13</f>
        <v>0</v>
      </c>
      <c r="AB23" s="97">
        <f>'20 E'!$F13</f>
        <v>0</v>
      </c>
      <c r="AC23" s="97">
        <f>'21 E'!$F13</f>
        <v>0</v>
      </c>
      <c r="AD23" s="97">
        <f>'22 E'!$F13</f>
        <v>0</v>
      </c>
      <c r="AE23" s="97">
        <f>'23 E'!$F13</f>
        <v>0</v>
      </c>
      <c r="AF23" s="97">
        <f>'24 E'!$F13</f>
        <v>0</v>
      </c>
      <c r="AG23" s="97">
        <f>'25 E'!$F13</f>
        <v>0</v>
      </c>
      <c r="AH23" s="97">
        <f>'26 E'!$F13</f>
        <v>0</v>
      </c>
      <c r="AI23" s="97">
        <f>'27 E'!$F13</f>
        <v>0</v>
      </c>
      <c r="AJ23" s="97">
        <f>'28 E'!$F13</f>
        <v>0</v>
      </c>
      <c r="AK23" s="97">
        <f>'29 E'!$F13</f>
        <v>0</v>
      </c>
      <c r="AL23" s="97">
        <f>'30 E'!$F13</f>
        <v>0</v>
      </c>
      <c r="AM23" s="97">
        <f>'31 E'!$F13</f>
        <v>0</v>
      </c>
      <c r="AN23" s="97">
        <f>'32 E'!$F13</f>
        <v>0</v>
      </c>
      <c r="AO23" s="97">
        <f>'33 E'!$F13</f>
        <v>0</v>
      </c>
      <c r="AP23" s="97">
        <f>'34 E'!$F13</f>
        <v>0</v>
      </c>
      <c r="AQ23" s="97">
        <f>'35 E'!$F13</f>
        <v>0</v>
      </c>
      <c r="AR23" s="97">
        <f>'Other Funds E'!$F13</f>
        <v>0</v>
      </c>
    </row>
    <row r="24" spans="1:44" x14ac:dyDescent="0.2">
      <c r="B24" t="s">
        <v>321</v>
      </c>
      <c r="E24" s="97">
        <f t="shared" si="7"/>
        <v>0</v>
      </c>
      <c r="F24" s="97">
        <f>'GR E'!F55</f>
        <v>0</v>
      </c>
      <c r="G24" s="97"/>
      <c r="H24" s="97"/>
      <c r="I24" s="97">
        <f>'1 E'!$F14</f>
        <v>0</v>
      </c>
      <c r="J24" s="97">
        <f>'2 E'!$F14</f>
        <v>0</v>
      </c>
      <c r="K24" s="97">
        <f>'3 E'!$F14</f>
        <v>0</v>
      </c>
      <c r="L24" s="97">
        <f>'4 E'!$F14</f>
        <v>0</v>
      </c>
      <c r="M24" s="97">
        <f>'5 E'!$F14</f>
        <v>0</v>
      </c>
      <c r="N24" s="97">
        <f>'6 E'!$F14</f>
        <v>0</v>
      </c>
      <c r="O24" s="97">
        <f>'7 E'!$F14</f>
        <v>0</v>
      </c>
      <c r="P24" s="97">
        <f>'8 E'!$F14</f>
        <v>0</v>
      </c>
      <c r="Q24" s="97">
        <f>'9 E'!$F14</f>
        <v>0</v>
      </c>
      <c r="R24" s="97">
        <f>'10 E'!$F14</f>
        <v>0</v>
      </c>
      <c r="S24" s="97">
        <f>'11 E'!$F14</f>
        <v>0</v>
      </c>
      <c r="T24" s="97">
        <f>'12 E'!$F14</f>
        <v>0</v>
      </c>
      <c r="U24" s="97">
        <f>'13 E'!$F14</f>
        <v>0</v>
      </c>
      <c r="V24" s="97">
        <f>'14 E'!$F14</f>
        <v>0</v>
      </c>
      <c r="W24" s="97">
        <f>'15 E'!$F14</f>
        <v>0</v>
      </c>
      <c r="X24" s="97">
        <f>'16 E'!$F14</f>
        <v>0</v>
      </c>
      <c r="Y24" s="97">
        <f>'17 E'!$F14</f>
        <v>0</v>
      </c>
      <c r="Z24" s="97">
        <f>'18 E'!$F14</f>
        <v>0</v>
      </c>
      <c r="AA24" s="97">
        <f>'19 E'!$F14</f>
        <v>0</v>
      </c>
      <c r="AB24" s="97">
        <f>'20 E'!$F14</f>
        <v>0</v>
      </c>
      <c r="AC24" s="97">
        <f>'21 E'!$F14</f>
        <v>0</v>
      </c>
      <c r="AD24" s="97">
        <f>'22 E'!$F14</f>
        <v>0</v>
      </c>
      <c r="AE24" s="97">
        <f>'23 E'!$F14</f>
        <v>0</v>
      </c>
      <c r="AF24" s="97">
        <f>'24 E'!$F14</f>
        <v>0</v>
      </c>
      <c r="AG24" s="97">
        <f>'25 E'!$F14</f>
        <v>0</v>
      </c>
      <c r="AH24" s="97">
        <f>'26 E'!$F14</f>
        <v>0</v>
      </c>
      <c r="AI24" s="97">
        <f>'27 E'!$F14</f>
        <v>0</v>
      </c>
      <c r="AJ24" s="97">
        <f>'28 E'!$F14</f>
        <v>0</v>
      </c>
      <c r="AK24" s="97">
        <f>'29 E'!$F14</f>
        <v>0</v>
      </c>
      <c r="AL24" s="97">
        <f>'30 E'!$F14</f>
        <v>0</v>
      </c>
      <c r="AM24" s="97">
        <f>'31 E'!$F14</f>
        <v>0</v>
      </c>
      <c r="AN24" s="97">
        <f>'32 E'!$F14</f>
        <v>0</v>
      </c>
      <c r="AO24" s="97">
        <f>'33 E'!$F14</f>
        <v>0</v>
      </c>
      <c r="AP24" s="97">
        <f>'34 E'!$F14</f>
        <v>0</v>
      </c>
      <c r="AQ24" s="97">
        <f>'35 E'!$F14</f>
        <v>0</v>
      </c>
      <c r="AR24" s="97">
        <f>'Other Funds E'!$F14</f>
        <v>0</v>
      </c>
    </row>
    <row r="25" spans="1:44" x14ac:dyDescent="0.2">
      <c r="B25" t="s">
        <v>322</v>
      </c>
      <c r="E25" s="97">
        <f t="shared" si="7"/>
        <v>0</v>
      </c>
      <c r="F25" s="97">
        <f>'GR E'!F80</f>
        <v>0</v>
      </c>
      <c r="G25" s="97"/>
      <c r="H25" s="97"/>
      <c r="I25" s="97">
        <f>'1 E'!$F15</f>
        <v>0</v>
      </c>
      <c r="J25" s="97">
        <f>'2 E'!$F15</f>
        <v>0</v>
      </c>
      <c r="K25" s="97">
        <f>'3 E'!$F15</f>
        <v>0</v>
      </c>
      <c r="L25" s="97">
        <f>'4 E'!$F15</f>
        <v>0</v>
      </c>
      <c r="M25" s="97">
        <f>'5 E'!$F15</f>
        <v>0</v>
      </c>
      <c r="N25" s="97">
        <f>'6 E'!$F15</f>
        <v>0</v>
      </c>
      <c r="O25" s="97">
        <f>'7 E'!$F15</f>
        <v>0</v>
      </c>
      <c r="P25" s="97">
        <f>'8 E'!$F15</f>
        <v>0</v>
      </c>
      <c r="Q25" s="97">
        <f>'9 E'!$F15</f>
        <v>0</v>
      </c>
      <c r="R25" s="97">
        <f>'10 E'!$F15</f>
        <v>0</v>
      </c>
      <c r="S25" s="97">
        <f>'11 E'!$F15</f>
        <v>0</v>
      </c>
      <c r="T25" s="97">
        <f>'12 E'!$F15</f>
        <v>0</v>
      </c>
      <c r="U25" s="97">
        <f>'13 E'!$F15</f>
        <v>0</v>
      </c>
      <c r="V25" s="97">
        <f>'14 E'!$F15</f>
        <v>0</v>
      </c>
      <c r="W25" s="97">
        <f>'15 E'!$F15</f>
        <v>0</v>
      </c>
      <c r="X25" s="97">
        <f>'16 E'!$F15</f>
        <v>0</v>
      </c>
      <c r="Y25" s="97">
        <f>'17 E'!$F15</f>
        <v>0</v>
      </c>
      <c r="Z25" s="97">
        <f>'18 E'!$F15</f>
        <v>0</v>
      </c>
      <c r="AA25" s="97">
        <f>'19 E'!$F15</f>
        <v>0</v>
      </c>
      <c r="AB25" s="97">
        <f>'20 E'!$F15</f>
        <v>0</v>
      </c>
      <c r="AC25" s="97">
        <f>'21 E'!$F15</f>
        <v>0</v>
      </c>
      <c r="AD25" s="97">
        <f>'22 E'!$F15</f>
        <v>0</v>
      </c>
      <c r="AE25" s="97">
        <f>'23 E'!$F15</f>
        <v>0</v>
      </c>
      <c r="AF25" s="97">
        <f>'24 E'!$F15</f>
        <v>0</v>
      </c>
      <c r="AG25" s="97">
        <f>'25 E'!$F15</f>
        <v>0</v>
      </c>
      <c r="AH25" s="97">
        <f>'26 E'!$F15</f>
        <v>0</v>
      </c>
      <c r="AI25" s="97">
        <f>'27 E'!$F15</f>
        <v>0</v>
      </c>
      <c r="AJ25" s="97">
        <f>'28 E'!$F15</f>
        <v>0</v>
      </c>
      <c r="AK25" s="97">
        <f>'29 E'!$F15</f>
        <v>0</v>
      </c>
      <c r="AL25" s="97">
        <f>'30 E'!$F15</f>
        <v>0</v>
      </c>
      <c r="AM25" s="97">
        <f>'31 E'!$F15</f>
        <v>0</v>
      </c>
      <c r="AN25" s="97">
        <f>'32 E'!$F15</f>
        <v>0</v>
      </c>
      <c r="AO25" s="97">
        <f>'33 E'!$F15</f>
        <v>0</v>
      </c>
      <c r="AP25" s="97">
        <f>'34 E'!$F15</f>
        <v>0</v>
      </c>
      <c r="AQ25" s="97">
        <f>'35 E'!$F15</f>
        <v>0</v>
      </c>
      <c r="AR25" s="97">
        <f>'Other Funds E'!$F15</f>
        <v>0</v>
      </c>
    </row>
    <row r="26" spans="1:44" x14ac:dyDescent="0.2">
      <c r="B26" t="s">
        <v>323</v>
      </c>
      <c r="E26" s="97">
        <f t="shared" si="7"/>
        <v>0</v>
      </c>
      <c r="F26" s="97">
        <f>'GR E'!F103</f>
        <v>0</v>
      </c>
      <c r="G26" s="97"/>
      <c r="H26" s="97"/>
      <c r="I26" s="97">
        <f>'1 E'!$F16</f>
        <v>0</v>
      </c>
      <c r="J26" s="97">
        <f>'2 E'!$F16</f>
        <v>0</v>
      </c>
      <c r="K26" s="97">
        <f>'3 E'!$F16</f>
        <v>0</v>
      </c>
      <c r="L26" s="97">
        <f>'4 E'!$F16</f>
        <v>0</v>
      </c>
      <c r="M26" s="97">
        <f>'5 E'!$F16</f>
        <v>0</v>
      </c>
      <c r="N26" s="97">
        <f>'6 E'!$F16</f>
        <v>0</v>
      </c>
      <c r="O26" s="97">
        <f>'7 E'!$F16</f>
        <v>0</v>
      </c>
      <c r="P26" s="97">
        <f>'8 E'!$F16</f>
        <v>0</v>
      </c>
      <c r="Q26" s="97">
        <f>'9 E'!$F16</f>
        <v>0</v>
      </c>
      <c r="R26" s="97">
        <f>'10 E'!$F16</f>
        <v>0</v>
      </c>
      <c r="S26" s="97">
        <f>'11 E'!$F16</f>
        <v>0</v>
      </c>
      <c r="T26" s="97">
        <f>'12 E'!$F16</f>
        <v>0</v>
      </c>
      <c r="U26" s="97">
        <f>'13 E'!$F16</f>
        <v>0</v>
      </c>
      <c r="V26" s="97">
        <f>'14 E'!$F16</f>
        <v>0</v>
      </c>
      <c r="W26" s="97">
        <f>'15 E'!$F16</f>
        <v>0</v>
      </c>
      <c r="X26" s="97">
        <f>'16 E'!$F16</f>
        <v>0</v>
      </c>
      <c r="Y26" s="97">
        <f>'17 E'!$F16</f>
        <v>0</v>
      </c>
      <c r="Z26" s="97">
        <f>'18 E'!$F16</f>
        <v>0</v>
      </c>
      <c r="AA26" s="97">
        <f>'19 E'!$F16</f>
        <v>0</v>
      </c>
      <c r="AB26" s="97">
        <f>'20 E'!$F16</f>
        <v>0</v>
      </c>
      <c r="AC26" s="97">
        <f>'21 E'!$F16</f>
        <v>0</v>
      </c>
      <c r="AD26" s="97">
        <f>'22 E'!$F16</f>
        <v>0</v>
      </c>
      <c r="AE26" s="97">
        <f>'23 E'!$F16</f>
        <v>0</v>
      </c>
      <c r="AF26" s="97">
        <f>'24 E'!$F16</f>
        <v>0</v>
      </c>
      <c r="AG26" s="97">
        <f>'25 E'!$F16</f>
        <v>0</v>
      </c>
      <c r="AH26" s="97">
        <f>'26 E'!$F16</f>
        <v>0</v>
      </c>
      <c r="AI26" s="97">
        <f>'27 E'!$F16</f>
        <v>0</v>
      </c>
      <c r="AJ26" s="97">
        <f>'28 E'!$F16</f>
        <v>0</v>
      </c>
      <c r="AK26" s="97">
        <f>'29 E'!$F16</f>
        <v>0</v>
      </c>
      <c r="AL26" s="97">
        <f>'30 E'!$F16</f>
        <v>0</v>
      </c>
      <c r="AM26" s="97">
        <f>'31 E'!$F16</f>
        <v>0</v>
      </c>
      <c r="AN26" s="97">
        <f>'32 E'!$F16</f>
        <v>0</v>
      </c>
      <c r="AO26" s="97">
        <f>'33 E'!$F16</f>
        <v>0</v>
      </c>
      <c r="AP26" s="97">
        <f>'34 E'!$F16</f>
        <v>0</v>
      </c>
      <c r="AQ26" s="97">
        <f>'35 E'!$F16</f>
        <v>0</v>
      </c>
      <c r="AR26" s="97">
        <f>'Other Funds E'!$F16</f>
        <v>0</v>
      </c>
    </row>
    <row r="27" spans="1:44" x14ac:dyDescent="0.2">
      <c r="B27" t="s">
        <v>324</v>
      </c>
      <c r="E27" s="97">
        <f t="shared" si="7"/>
        <v>0</v>
      </c>
      <c r="F27" s="97">
        <f>'GR E'!F128</f>
        <v>0</v>
      </c>
      <c r="G27" s="97"/>
      <c r="H27" s="97"/>
      <c r="I27" s="97">
        <f>'1 E'!$F17</f>
        <v>0</v>
      </c>
      <c r="J27" s="97">
        <f>'2 E'!$F17</f>
        <v>0</v>
      </c>
      <c r="K27" s="97">
        <f>'3 E'!$F17</f>
        <v>0</v>
      </c>
      <c r="L27" s="97">
        <f>'4 E'!$F17</f>
        <v>0</v>
      </c>
      <c r="M27" s="97">
        <f>'5 E'!$F17</f>
        <v>0</v>
      </c>
      <c r="N27" s="97">
        <f>'6 E'!$F17</f>
        <v>0</v>
      </c>
      <c r="O27" s="97">
        <f>'7 E'!$F17</f>
        <v>0</v>
      </c>
      <c r="P27" s="97">
        <f>'8 E'!$F17</f>
        <v>0</v>
      </c>
      <c r="Q27" s="97">
        <f>'9 E'!$F17</f>
        <v>0</v>
      </c>
      <c r="R27" s="97">
        <f>'10 E'!$F17</f>
        <v>0</v>
      </c>
      <c r="S27" s="97">
        <f>'11 E'!$F17</f>
        <v>0</v>
      </c>
      <c r="T27" s="97">
        <f>'12 E'!$F17</f>
        <v>0</v>
      </c>
      <c r="U27" s="97">
        <f>'13 E'!$F17</f>
        <v>0</v>
      </c>
      <c r="V27" s="97">
        <f>'14 E'!$F17</f>
        <v>0</v>
      </c>
      <c r="W27" s="97">
        <f>'15 E'!$F17</f>
        <v>0</v>
      </c>
      <c r="X27" s="97">
        <f>'16 E'!$F17</f>
        <v>0</v>
      </c>
      <c r="Y27" s="97">
        <f>'17 E'!$F17</f>
        <v>0</v>
      </c>
      <c r="Z27" s="97">
        <f>'18 E'!$F17</f>
        <v>0</v>
      </c>
      <c r="AA27" s="97">
        <f>'19 E'!$F17</f>
        <v>0</v>
      </c>
      <c r="AB27" s="97">
        <f>'20 E'!$F17</f>
        <v>0</v>
      </c>
      <c r="AC27" s="97">
        <f>'21 E'!$F17</f>
        <v>0</v>
      </c>
      <c r="AD27" s="97">
        <f>'22 E'!$F17</f>
        <v>0</v>
      </c>
      <c r="AE27" s="97">
        <f>'23 E'!$F17</f>
        <v>0</v>
      </c>
      <c r="AF27" s="97">
        <f>'24 E'!$F17</f>
        <v>0</v>
      </c>
      <c r="AG27" s="97">
        <f>'25 E'!$F17</f>
        <v>0</v>
      </c>
      <c r="AH27" s="97">
        <f>'26 E'!$F17</f>
        <v>0</v>
      </c>
      <c r="AI27" s="97">
        <f>'27 E'!$F17</f>
        <v>0</v>
      </c>
      <c r="AJ27" s="97">
        <f>'28 E'!$F17</f>
        <v>0</v>
      </c>
      <c r="AK27" s="97">
        <f>'29 E'!$F17</f>
        <v>0</v>
      </c>
      <c r="AL27" s="97">
        <f>'30 E'!$F17</f>
        <v>0</v>
      </c>
      <c r="AM27" s="97">
        <f>'31 E'!$F17</f>
        <v>0</v>
      </c>
      <c r="AN27" s="97">
        <f>'32 E'!$F17</f>
        <v>0</v>
      </c>
      <c r="AO27" s="97">
        <f>'33 E'!$F17</f>
        <v>0</v>
      </c>
      <c r="AP27" s="97">
        <f>'34 E'!$F17</f>
        <v>0</v>
      </c>
      <c r="AQ27" s="97">
        <f>'35 E'!$F17</f>
        <v>0</v>
      </c>
      <c r="AR27" s="97">
        <f>'Other Funds E'!$F17</f>
        <v>0</v>
      </c>
    </row>
    <row r="28" spans="1:44" x14ac:dyDescent="0.2">
      <c r="B28" t="s">
        <v>325</v>
      </c>
      <c r="E28" s="97">
        <f t="shared" si="7"/>
        <v>0</v>
      </c>
      <c r="F28" s="97">
        <f>'GR E'!F151</f>
        <v>0</v>
      </c>
      <c r="G28" s="97"/>
      <c r="H28" s="97"/>
      <c r="I28" s="97">
        <f>'1 E'!$F18</f>
        <v>0</v>
      </c>
      <c r="J28" s="97">
        <f>'2 E'!$F18</f>
        <v>0</v>
      </c>
      <c r="K28" s="97">
        <f>'3 E'!$F18</f>
        <v>0</v>
      </c>
      <c r="L28" s="97">
        <f>'4 E'!$F18</f>
        <v>0</v>
      </c>
      <c r="M28" s="97">
        <f>'5 E'!$F18</f>
        <v>0</v>
      </c>
      <c r="N28" s="97">
        <f>'6 E'!$F18</f>
        <v>0</v>
      </c>
      <c r="O28" s="97">
        <f>'7 E'!$F18</f>
        <v>0</v>
      </c>
      <c r="P28" s="97">
        <f>'8 E'!$F18</f>
        <v>0</v>
      </c>
      <c r="Q28" s="97">
        <f>'9 E'!$F18</f>
        <v>0</v>
      </c>
      <c r="R28" s="97">
        <f>'10 E'!$F18</f>
        <v>0</v>
      </c>
      <c r="S28" s="97">
        <f>'11 E'!$F18</f>
        <v>0</v>
      </c>
      <c r="T28" s="97">
        <f>'12 E'!$F18</f>
        <v>0</v>
      </c>
      <c r="U28" s="97">
        <f>'13 E'!$F18</f>
        <v>0</v>
      </c>
      <c r="V28" s="97">
        <f>'14 E'!$F18</f>
        <v>0</v>
      </c>
      <c r="W28" s="97">
        <f>'15 E'!$F18</f>
        <v>0</v>
      </c>
      <c r="X28" s="97">
        <f>'16 E'!$F18</f>
        <v>0</v>
      </c>
      <c r="Y28" s="97">
        <f>'17 E'!$F18</f>
        <v>0</v>
      </c>
      <c r="Z28" s="97">
        <f>'18 E'!$F18</f>
        <v>0</v>
      </c>
      <c r="AA28" s="97">
        <f>'19 E'!$F18</f>
        <v>0</v>
      </c>
      <c r="AB28" s="97">
        <f>'20 E'!$F18</f>
        <v>0</v>
      </c>
      <c r="AC28" s="97">
        <f>'21 E'!$F18</f>
        <v>0</v>
      </c>
      <c r="AD28" s="97">
        <f>'22 E'!$F18</f>
        <v>0</v>
      </c>
      <c r="AE28" s="97">
        <f>'23 E'!$F18</f>
        <v>0</v>
      </c>
      <c r="AF28" s="97">
        <f>'24 E'!$F18</f>
        <v>0</v>
      </c>
      <c r="AG28" s="97">
        <f>'25 E'!$F18</f>
        <v>0</v>
      </c>
      <c r="AH28" s="97">
        <f>'26 E'!$F18</f>
        <v>0</v>
      </c>
      <c r="AI28" s="97">
        <f>'27 E'!$F18</f>
        <v>0</v>
      </c>
      <c r="AJ28" s="97">
        <f>'28 E'!$F18</f>
        <v>0</v>
      </c>
      <c r="AK28" s="97">
        <f>'29 E'!$F18</f>
        <v>0</v>
      </c>
      <c r="AL28" s="97">
        <f>'30 E'!$F18</f>
        <v>0</v>
      </c>
      <c r="AM28" s="97">
        <f>'31 E'!$F18</f>
        <v>0</v>
      </c>
      <c r="AN28" s="97">
        <f>'32 E'!$F18</f>
        <v>0</v>
      </c>
      <c r="AO28" s="97">
        <f>'33 E'!$F18</f>
        <v>0</v>
      </c>
      <c r="AP28" s="97">
        <f>'34 E'!$F18</f>
        <v>0</v>
      </c>
      <c r="AQ28" s="97">
        <f>'35 E'!$F18</f>
        <v>0</v>
      </c>
      <c r="AR28" s="97">
        <f>'Other Funds E'!$F18</f>
        <v>0</v>
      </c>
    </row>
    <row r="29" spans="1:44" x14ac:dyDescent="0.2">
      <c r="B29" t="s">
        <v>326</v>
      </c>
      <c r="E29" s="97">
        <f t="shared" si="7"/>
        <v>0</v>
      </c>
      <c r="F29" s="97">
        <f>'GR E'!F177</f>
        <v>0</v>
      </c>
      <c r="G29" s="97"/>
      <c r="H29" s="97"/>
      <c r="I29" s="97">
        <f>'1 E'!$F19</f>
        <v>0</v>
      </c>
      <c r="J29" s="97">
        <f>'2 E'!$F19</f>
        <v>0</v>
      </c>
      <c r="K29" s="97">
        <f>'3 E'!$F19</f>
        <v>0</v>
      </c>
      <c r="L29" s="97">
        <f>'4 E'!$F19</f>
        <v>0</v>
      </c>
      <c r="M29" s="97">
        <f>'5 E'!$F19</f>
        <v>0</v>
      </c>
      <c r="N29" s="97">
        <f>'6 E'!$F19</f>
        <v>0</v>
      </c>
      <c r="O29" s="97">
        <f>'7 E'!$F19</f>
        <v>0</v>
      </c>
      <c r="P29" s="97">
        <f>'8 E'!$F19</f>
        <v>0</v>
      </c>
      <c r="Q29" s="97">
        <f>'9 E'!$F19</f>
        <v>0</v>
      </c>
      <c r="R29" s="97">
        <f>'10 E'!$F19</f>
        <v>0</v>
      </c>
      <c r="S29" s="97">
        <f>'11 E'!$F19</f>
        <v>0</v>
      </c>
      <c r="T29" s="97">
        <f>'12 E'!$F19</f>
        <v>0</v>
      </c>
      <c r="U29" s="97">
        <f>'13 E'!$F19</f>
        <v>0</v>
      </c>
      <c r="V29" s="97">
        <f>'14 E'!$F19</f>
        <v>0</v>
      </c>
      <c r="W29" s="97">
        <f>'15 E'!$F19</f>
        <v>0</v>
      </c>
      <c r="X29" s="97">
        <f>'16 E'!$F19</f>
        <v>0</v>
      </c>
      <c r="Y29" s="97">
        <f>'17 E'!$F19</f>
        <v>0</v>
      </c>
      <c r="Z29" s="97">
        <f>'18 E'!$F19</f>
        <v>0</v>
      </c>
      <c r="AA29" s="97">
        <f>'19 E'!$F19</f>
        <v>0</v>
      </c>
      <c r="AB29" s="97">
        <f>'20 E'!$F19</f>
        <v>0</v>
      </c>
      <c r="AC29" s="97">
        <f>'21 E'!$F19</f>
        <v>0</v>
      </c>
      <c r="AD29" s="97">
        <f>'22 E'!$F19</f>
        <v>0</v>
      </c>
      <c r="AE29" s="97">
        <f>'23 E'!$F19</f>
        <v>0</v>
      </c>
      <c r="AF29" s="97">
        <f>'24 E'!$F19</f>
        <v>0</v>
      </c>
      <c r="AG29" s="97">
        <f>'25 E'!$F19</f>
        <v>0</v>
      </c>
      <c r="AH29" s="97">
        <f>'26 E'!$F19</f>
        <v>0</v>
      </c>
      <c r="AI29" s="97">
        <f>'27 E'!$F19</f>
        <v>0</v>
      </c>
      <c r="AJ29" s="97">
        <f>'28 E'!$F19</f>
        <v>0</v>
      </c>
      <c r="AK29" s="97">
        <f>'29 E'!$F19</f>
        <v>0</v>
      </c>
      <c r="AL29" s="97">
        <f>'30 E'!$F19</f>
        <v>0</v>
      </c>
      <c r="AM29" s="97">
        <f>'31 E'!$F19</f>
        <v>0</v>
      </c>
      <c r="AN29" s="97">
        <f>'32 E'!$F19</f>
        <v>0</v>
      </c>
      <c r="AO29" s="97">
        <f>'33 E'!$F19</f>
        <v>0</v>
      </c>
      <c r="AP29" s="97">
        <f>'34 E'!$F19</f>
        <v>0</v>
      </c>
      <c r="AQ29" s="97">
        <f>'35 E'!$F19</f>
        <v>0</v>
      </c>
      <c r="AR29" s="97">
        <f>'Other Funds E'!$F19</f>
        <v>0</v>
      </c>
    </row>
    <row r="30" spans="1:44" x14ac:dyDescent="0.2">
      <c r="B30" t="s">
        <v>327</v>
      </c>
      <c r="E30" s="97">
        <f t="shared" si="7"/>
        <v>0</v>
      </c>
      <c r="F30" s="97">
        <f>'GR E'!F199</f>
        <v>0</v>
      </c>
      <c r="G30" s="97"/>
      <c r="H30" s="97"/>
      <c r="I30" s="97">
        <f>'1 E'!$F20</f>
        <v>0</v>
      </c>
      <c r="J30" s="97">
        <f>'2 E'!$F20</f>
        <v>0</v>
      </c>
      <c r="K30" s="97">
        <f>'3 E'!$F20</f>
        <v>0</v>
      </c>
      <c r="L30" s="97">
        <f>'4 E'!$F20</f>
        <v>0</v>
      </c>
      <c r="M30" s="97">
        <f>'5 E'!$F20</f>
        <v>0</v>
      </c>
      <c r="N30" s="97">
        <f>'6 E'!$F20</f>
        <v>0</v>
      </c>
      <c r="O30" s="97">
        <f>'7 E'!$F20</f>
        <v>0</v>
      </c>
      <c r="P30" s="97">
        <f>'8 E'!$F20</f>
        <v>0</v>
      </c>
      <c r="Q30" s="97">
        <f>'9 E'!$F20</f>
        <v>0</v>
      </c>
      <c r="R30" s="97">
        <f>'10 E'!$F20</f>
        <v>0</v>
      </c>
      <c r="S30" s="97">
        <f>'11 E'!$F20</f>
        <v>0</v>
      </c>
      <c r="T30" s="97">
        <f>'12 E'!$F20</f>
        <v>0</v>
      </c>
      <c r="U30" s="97">
        <f>'13 E'!$F20</f>
        <v>0</v>
      </c>
      <c r="V30" s="97">
        <f>'14 E'!$F20</f>
        <v>0</v>
      </c>
      <c r="W30" s="97">
        <f>'15 E'!$F20</f>
        <v>0</v>
      </c>
      <c r="X30" s="97">
        <f>'16 E'!$F20</f>
        <v>0</v>
      </c>
      <c r="Y30" s="97">
        <f>'17 E'!$F20</f>
        <v>0</v>
      </c>
      <c r="Z30" s="97">
        <f>'18 E'!$F20</f>
        <v>0</v>
      </c>
      <c r="AA30" s="97">
        <f>'19 E'!$F20</f>
        <v>0</v>
      </c>
      <c r="AB30" s="97">
        <f>'20 E'!$F20</f>
        <v>0</v>
      </c>
      <c r="AC30" s="97">
        <f>'21 E'!$F20</f>
        <v>0</v>
      </c>
      <c r="AD30" s="97">
        <f>'22 E'!$F20</f>
        <v>0</v>
      </c>
      <c r="AE30" s="97">
        <f>'23 E'!$F20</f>
        <v>0</v>
      </c>
      <c r="AF30" s="97">
        <f>'24 E'!$F20</f>
        <v>0</v>
      </c>
      <c r="AG30" s="97">
        <f>'25 E'!$F20</f>
        <v>0</v>
      </c>
      <c r="AH30" s="97">
        <f>'26 E'!$F20</f>
        <v>0</v>
      </c>
      <c r="AI30" s="97">
        <f>'27 E'!$F20</f>
        <v>0</v>
      </c>
      <c r="AJ30" s="97">
        <f>'28 E'!$F20</f>
        <v>0</v>
      </c>
      <c r="AK30" s="97">
        <f>'29 E'!$F20</f>
        <v>0</v>
      </c>
      <c r="AL30" s="97">
        <f>'30 E'!$F20</f>
        <v>0</v>
      </c>
      <c r="AM30" s="97">
        <f>'31 E'!$F20</f>
        <v>0</v>
      </c>
      <c r="AN30" s="97">
        <f>'32 E'!$F20</f>
        <v>0</v>
      </c>
      <c r="AO30" s="97">
        <f>'33 E'!$F20</f>
        <v>0</v>
      </c>
      <c r="AP30" s="97">
        <f>'34 E'!$F20</f>
        <v>0</v>
      </c>
      <c r="AQ30" s="97">
        <f>'35 E'!$F20</f>
        <v>0</v>
      </c>
      <c r="AR30" s="97">
        <f>'Other Funds E'!$F20</f>
        <v>0</v>
      </c>
    </row>
    <row r="31" spans="1:44" x14ac:dyDescent="0.2">
      <c r="B31" t="s">
        <v>328</v>
      </c>
      <c r="E31" s="97">
        <f t="shared" si="7"/>
        <v>0</v>
      </c>
      <c r="F31" s="97">
        <f>'GR E'!F225</f>
        <v>0</v>
      </c>
      <c r="G31" s="97"/>
      <c r="H31" s="97"/>
      <c r="I31" s="97">
        <f>'1 E'!$F21</f>
        <v>0</v>
      </c>
      <c r="J31" s="97">
        <f>'2 E'!$F21</f>
        <v>0</v>
      </c>
      <c r="K31" s="97">
        <f>'3 E'!$F21</f>
        <v>0</v>
      </c>
      <c r="L31" s="97">
        <f>'4 E'!$F21</f>
        <v>0</v>
      </c>
      <c r="M31" s="97">
        <f>'5 E'!$F21</f>
        <v>0</v>
      </c>
      <c r="N31" s="97">
        <f>'6 E'!$F21</f>
        <v>0</v>
      </c>
      <c r="O31" s="97">
        <f>'7 E'!$F21</f>
        <v>0</v>
      </c>
      <c r="P31" s="97">
        <f>'8 E'!$F21</f>
        <v>0</v>
      </c>
      <c r="Q31" s="97">
        <f>'9 E'!$F21</f>
        <v>0</v>
      </c>
      <c r="R31" s="97">
        <f>'10 E'!$F21</f>
        <v>0</v>
      </c>
      <c r="S31" s="97">
        <f>'11 E'!$F21</f>
        <v>0</v>
      </c>
      <c r="T31" s="97">
        <f>'12 E'!$F21</f>
        <v>0</v>
      </c>
      <c r="U31" s="97">
        <f>'13 E'!$F21</f>
        <v>0</v>
      </c>
      <c r="V31" s="97">
        <f>'14 E'!$F21</f>
        <v>0</v>
      </c>
      <c r="W31" s="97">
        <f>'15 E'!$F21</f>
        <v>0</v>
      </c>
      <c r="X31" s="97">
        <f>'16 E'!$F21</f>
        <v>0</v>
      </c>
      <c r="Y31" s="97">
        <f>'17 E'!$F21</f>
        <v>0</v>
      </c>
      <c r="Z31" s="97">
        <f>'18 E'!$F21</f>
        <v>0</v>
      </c>
      <c r="AA31" s="97">
        <f>'19 E'!$F21</f>
        <v>0</v>
      </c>
      <c r="AB31" s="97">
        <f>'20 E'!$F21</f>
        <v>0</v>
      </c>
      <c r="AC31" s="97">
        <f>'21 E'!$F21</f>
        <v>0</v>
      </c>
      <c r="AD31" s="97">
        <f>'22 E'!$F21</f>
        <v>0</v>
      </c>
      <c r="AE31" s="97">
        <f>'23 E'!$F21</f>
        <v>0</v>
      </c>
      <c r="AF31" s="97">
        <f>'24 E'!$F21</f>
        <v>0</v>
      </c>
      <c r="AG31" s="97">
        <f>'25 E'!$F21</f>
        <v>0</v>
      </c>
      <c r="AH31" s="97">
        <f>'26 E'!$F21</f>
        <v>0</v>
      </c>
      <c r="AI31" s="97">
        <f>'27 E'!$F21</f>
        <v>0</v>
      </c>
      <c r="AJ31" s="97">
        <f>'28 E'!$F21</f>
        <v>0</v>
      </c>
      <c r="AK31" s="97">
        <f>'29 E'!$F21</f>
        <v>0</v>
      </c>
      <c r="AL31" s="97">
        <f>'30 E'!$F21</f>
        <v>0</v>
      </c>
      <c r="AM31" s="97">
        <f>'31 E'!$F21</f>
        <v>0</v>
      </c>
      <c r="AN31" s="97">
        <f>'32 E'!$F21</f>
        <v>0</v>
      </c>
      <c r="AO31" s="97">
        <f>'33 E'!$F21</f>
        <v>0</v>
      </c>
      <c r="AP31" s="97">
        <f>'34 E'!$F21</f>
        <v>0</v>
      </c>
      <c r="AQ31" s="97">
        <f>'35 E'!$F21</f>
        <v>0</v>
      </c>
      <c r="AR31" s="97">
        <f>'Other Funds E'!$F21</f>
        <v>0</v>
      </c>
    </row>
    <row r="32" spans="1:44" x14ac:dyDescent="0.2">
      <c r="B32" t="s">
        <v>329</v>
      </c>
      <c r="E32" s="97">
        <f t="shared" si="7"/>
        <v>0</v>
      </c>
      <c r="F32" s="97">
        <f>'GR E'!F247</f>
        <v>0</v>
      </c>
      <c r="G32" s="97"/>
      <c r="H32" s="97"/>
      <c r="I32" s="97">
        <f>'1 E'!$F22</f>
        <v>0</v>
      </c>
      <c r="J32" s="97">
        <f>'2 E'!$F22</f>
        <v>0</v>
      </c>
      <c r="K32" s="97">
        <f>'3 E'!$F22</f>
        <v>0</v>
      </c>
      <c r="L32" s="97">
        <f>'4 E'!$F22</f>
        <v>0</v>
      </c>
      <c r="M32" s="97">
        <f>'5 E'!$F22</f>
        <v>0</v>
      </c>
      <c r="N32" s="97">
        <f>'6 E'!$F22</f>
        <v>0</v>
      </c>
      <c r="O32" s="97">
        <f>'7 E'!$F22</f>
        <v>0</v>
      </c>
      <c r="P32" s="97">
        <f>'8 E'!$F22</f>
        <v>0</v>
      </c>
      <c r="Q32" s="97">
        <f>'9 E'!$F22</f>
        <v>0</v>
      </c>
      <c r="R32" s="97">
        <f>'10 E'!$F22</f>
        <v>0</v>
      </c>
      <c r="S32" s="97">
        <f>'11 E'!$F22</f>
        <v>0</v>
      </c>
      <c r="T32" s="97">
        <f>'12 E'!$F22</f>
        <v>0</v>
      </c>
      <c r="U32" s="97">
        <f>'13 E'!$F22</f>
        <v>0</v>
      </c>
      <c r="V32" s="97">
        <f>'14 E'!$F22</f>
        <v>0</v>
      </c>
      <c r="W32" s="97">
        <f>'15 E'!$F22</f>
        <v>0</v>
      </c>
      <c r="X32" s="97">
        <f>'16 E'!$F22</f>
        <v>0</v>
      </c>
      <c r="Y32" s="97">
        <f>'17 E'!$F22</f>
        <v>0</v>
      </c>
      <c r="Z32" s="97">
        <f>'18 E'!$F22</f>
        <v>0</v>
      </c>
      <c r="AA32" s="97">
        <f>'19 E'!$F22</f>
        <v>0</v>
      </c>
      <c r="AB32" s="97">
        <f>'20 E'!$F22</f>
        <v>0</v>
      </c>
      <c r="AC32" s="97">
        <f>'21 E'!$F22</f>
        <v>0</v>
      </c>
      <c r="AD32" s="97">
        <f>'22 E'!$F22</f>
        <v>0</v>
      </c>
      <c r="AE32" s="97">
        <f>'23 E'!$F22</f>
        <v>0</v>
      </c>
      <c r="AF32" s="97">
        <f>'24 E'!$F22</f>
        <v>0</v>
      </c>
      <c r="AG32" s="97">
        <f>'25 E'!$F22</f>
        <v>0</v>
      </c>
      <c r="AH32" s="97">
        <f>'26 E'!$F22</f>
        <v>0</v>
      </c>
      <c r="AI32" s="97">
        <f>'27 E'!$F22</f>
        <v>0</v>
      </c>
      <c r="AJ32" s="97">
        <f>'28 E'!$F22</f>
        <v>0</v>
      </c>
      <c r="AK32" s="97">
        <f>'29 E'!$F22</f>
        <v>0</v>
      </c>
      <c r="AL32" s="97">
        <f>'30 E'!$F22</f>
        <v>0</v>
      </c>
      <c r="AM32" s="97">
        <f>'31 E'!$F22</f>
        <v>0</v>
      </c>
      <c r="AN32" s="97">
        <f>'32 E'!$F22</f>
        <v>0</v>
      </c>
      <c r="AO32" s="97">
        <f>'33 E'!$F22</f>
        <v>0</v>
      </c>
      <c r="AP32" s="97">
        <f>'34 E'!$F22</f>
        <v>0</v>
      </c>
      <c r="AQ32" s="97">
        <f>'35 E'!$F22</f>
        <v>0</v>
      </c>
      <c r="AR32" s="97">
        <f>'Other Funds E'!$F22</f>
        <v>0</v>
      </c>
    </row>
    <row r="33" spans="2:44" x14ac:dyDescent="0.2">
      <c r="B33" t="s">
        <v>330</v>
      </c>
      <c r="E33" s="97">
        <f t="shared" si="7"/>
        <v>0</v>
      </c>
      <c r="F33" s="97">
        <f>'GR E'!F273</f>
        <v>0</v>
      </c>
      <c r="G33" s="97"/>
      <c r="H33" s="97"/>
      <c r="I33" s="97">
        <f>'1 E'!$F23</f>
        <v>0</v>
      </c>
      <c r="J33" s="97">
        <f>'2 E'!$F23</f>
        <v>0</v>
      </c>
      <c r="K33" s="97">
        <f>'3 E'!$F23</f>
        <v>0</v>
      </c>
      <c r="L33" s="97">
        <f>'4 E'!$F23</f>
        <v>0</v>
      </c>
      <c r="M33" s="97">
        <f>'5 E'!$F23</f>
        <v>0</v>
      </c>
      <c r="N33" s="97">
        <f>'6 E'!$F23</f>
        <v>0</v>
      </c>
      <c r="O33" s="97">
        <f>'7 E'!$F23</f>
        <v>0</v>
      </c>
      <c r="P33" s="97">
        <f>'8 E'!$F23</f>
        <v>0</v>
      </c>
      <c r="Q33" s="97">
        <f>'9 E'!$F23</f>
        <v>0</v>
      </c>
      <c r="R33" s="97">
        <f>'10 E'!$F23</f>
        <v>0</v>
      </c>
      <c r="S33" s="97">
        <f>'11 E'!$F23</f>
        <v>0</v>
      </c>
      <c r="T33" s="97">
        <f>'12 E'!$F23</f>
        <v>0</v>
      </c>
      <c r="U33" s="97">
        <f>'13 E'!$F23</f>
        <v>0</v>
      </c>
      <c r="V33" s="97">
        <f>'14 E'!$F23</f>
        <v>0</v>
      </c>
      <c r="W33" s="97">
        <f>'15 E'!$F23</f>
        <v>0</v>
      </c>
      <c r="X33" s="97">
        <f>'16 E'!$F23</f>
        <v>0</v>
      </c>
      <c r="Y33" s="97">
        <f>'17 E'!$F23</f>
        <v>0</v>
      </c>
      <c r="Z33" s="97">
        <f>'18 E'!$F23</f>
        <v>0</v>
      </c>
      <c r="AA33" s="97">
        <f>'19 E'!$F23</f>
        <v>0</v>
      </c>
      <c r="AB33" s="97">
        <f>'20 E'!$F23</f>
        <v>0</v>
      </c>
      <c r="AC33" s="97">
        <f>'21 E'!$F23</f>
        <v>0</v>
      </c>
      <c r="AD33" s="97">
        <f>'22 E'!$F23</f>
        <v>0</v>
      </c>
      <c r="AE33" s="97">
        <f>'23 E'!$F23</f>
        <v>0</v>
      </c>
      <c r="AF33" s="97">
        <f>'24 E'!$F23</f>
        <v>0</v>
      </c>
      <c r="AG33" s="97">
        <f>'25 E'!$F23</f>
        <v>0</v>
      </c>
      <c r="AH33" s="97">
        <f>'26 E'!$F23</f>
        <v>0</v>
      </c>
      <c r="AI33" s="97">
        <f>'27 E'!$F23</f>
        <v>0</v>
      </c>
      <c r="AJ33" s="97">
        <f>'28 E'!$F23</f>
        <v>0</v>
      </c>
      <c r="AK33" s="97">
        <f>'29 E'!$F23</f>
        <v>0</v>
      </c>
      <c r="AL33" s="97">
        <f>'30 E'!$F23</f>
        <v>0</v>
      </c>
      <c r="AM33" s="97">
        <f>'31 E'!$F23</f>
        <v>0</v>
      </c>
      <c r="AN33" s="97">
        <f>'32 E'!$F23</f>
        <v>0</v>
      </c>
      <c r="AO33" s="97">
        <f>'33 E'!$F23</f>
        <v>0</v>
      </c>
      <c r="AP33" s="97">
        <f>'34 E'!$F23</f>
        <v>0</v>
      </c>
      <c r="AQ33" s="97">
        <f>'35 E'!$F23</f>
        <v>0</v>
      </c>
      <c r="AR33" s="97">
        <f>'Other Funds E'!$F23</f>
        <v>0</v>
      </c>
    </row>
    <row r="34" spans="2:44" x14ac:dyDescent="0.2">
      <c r="B34" t="s">
        <v>331</v>
      </c>
      <c r="E34" s="97">
        <f t="shared" si="7"/>
        <v>0</v>
      </c>
      <c r="F34" s="97">
        <f>'GR E'!F343</f>
        <v>0</v>
      </c>
      <c r="G34" s="97"/>
      <c r="H34" s="97"/>
      <c r="I34" s="97">
        <f>'1 E'!$F24</f>
        <v>0</v>
      </c>
      <c r="J34" s="97">
        <f>'2 E'!$F24</f>
        <v>0</v>
      </c>
      <c r="K34" s="97">
        <f>'3 E'!$F24</f>
        <v>0</v>
      </c>
      <c r="L34" s="97">
        <f>'4 E'!$F24</f>
        <v>0</v>
      </c>
      <c r="M34" s="97">
        <f>'5 E'!$F24</f>
        <v>0</v>
      </c>
      <c r="N34" s="97">
        <f>'6 E'!$F24</f>
        <v>0</v>
      </c>
      <c r="O34" s="97">
        <f>'7 E'!$F24</f>
        <v>0</v>
      </c>
      <c r="P34" s="97">
        <f>'8 E'!$F24</f>
        <v>0</v>
      </c>
      <c r="Q34" s="97">
        <f>'9 E'!$F24</f>
        <v>0</v>
      </c>
      <c r="R34" s="97">
        <f>'10 E'!$F24</f>
        <v>0</v>
      </c>
      <c r="S34" s="97">
        <f>'11 E'!$F24</f>
        <v>0</v>
      </c>
      <c r="T34" s="97">
        <f>'12 E'!$F24</f>
        <v>0</v>
      </c>
      <c r="U34" s="97">
        <f>'13 E'!$F24</f>
        <v>0</v>
      </c>
      <c r="V34" s="97">
        <f>'14 E'!$F24</f>
        <v>0</v>
      </c>
      <c r="W34" s="97">
        <f>'15 E'!$F24</f>
        <v>0</v>
      </c>
      <c r="X34" s="97">
        <f>'16 E'!$F24</f>
        <v>0</v>
      </c>
      <c r="Y34" s="97">
        <f>'17 E'!$F24</f>
        <v>0</v>
      </c>
      <c r="Z34" s="97">
        <f>'18 E'!$F24</f>
        <v>0</v>
      </c>
      <c r="AA34" s="97">
        <f>'19 E'!$F24</f>
        <v>0</v>
      </c>
      <c r="AB34" s="97">
        <f>'20 E'!$F24</f>
        <v>0</v>
      </c>
      <c r="AC34" s="97">
        <f>'21 E'!$F24</f>
        <v>0</v>
      </c>
      <c r="AD34" s="97">
        <f>'22 E'!$F24</f>
        <v>0</v>
      </c>
      <c r="AE34" s="97">
        <f>'23 E'!$F24</f>
        <v>0</v>
      </c>
      <c r="AF34" s="97">
        <f>'24 E'!$F24</f>
        <v>0</v>
      </c>
      <c r="AG34" s="97">
        <f>'25 E'!$F24</f>
        <v>0</v>
      </c>
      <c r="AH34" s="97">
        <f>'26 E'!$F24</f>
        <v>0</v>
      </c>
      <c r="AI34" s="97">
        <f>'27 E'!$F24</f>
        <v>0</v>
      </c>
      <c r="AJ34" s="97">
        <f>'28 E'!$F24</f>
        <v>0</v>
      </c>
      <c r="AK34" s="97">
        <f>'29 E'!$F24</f>
        <v>0</v>
      </c>
      <c r="AL34" s="97">
        <f>'30 E'!$F24</f>
        <v>0</v>
      </c>
      <c r="AM34" s="97">
        <f>'31 E'!$F24</f>
        <v>0</v>
      </c>
      <c r="AN34" s="97">
        <f>'32 E'!$F24</f>
        <v>0</v>
      </c>
      <c r="AO34" s="97">
        <f>'33 E'!$F24</f>
        <v>0</v>
      </c>
      <c r="AP34" s="97">
        <f>'34 E'!$F24</f>
        <v>0</v>
      </c>
      <c r="AQ34" s="97">
        <f>'35 E'!$F24</f>
        <v>0</v>
      </c>
      <c r="AR34" s="97">
        <f>'Other Funds E'!$F24</f>
        <v>0</v>
      </c>
    </row>
    <row r="35" spans="2:44" x14ac:dyDescent="0.2">
      <c r="B35" t="s">
        <v>332</v>
      </c>
      <c r="E35" s="97">
        <f t="shared" si="7"/>
        <v>0</v>
      </c>
      <c r="F35" s="97">
        <f>'GR E'!F368</f>
        <v>0</v>
      </c>
      <c r="G35" s="97"/>
      <c r="H35" s="97"/>
      <c r="I35" s="97">
        <f>'1 E'!$F25</f>
        <v>0</v>
      </c>
      <c r="J35" s="97">
        <f>'2 E'!$F25</f>
        <v>0</v>
      </c>
      <c r="K35" s="97">
        <f>'3 E'!$F25</f>
        <v>0</v>
      </c>
      <c r="L35" s="97">
        <f>'4 E'!$F25</f>
        <v>0</v>
      </c>
      <c r="M35" s="97">
        <f>'5 E'!$F25</f>
        <v>0</v>
      </c>
      <c r="N35" s="97">
        <f>'6 E'!$F25</f>
        <v>0</v>
      </c>
      <c r="O35" s="97">
        <f>'7 E'!$F25</f>
        <v>0</v>
      </c>
      <c r="P35" s="97">
        <f>'8 E'!$F25</f>
        <v>0</v>
      </c>
      <c r="Q35" s="97">
        <f>'9 E'!$F25</f>
        <v>0</v>
      </c>
      <c r="R35" s="97">
        <f>'10 E'!$F25</f>
        <v>0</v>
      </c>
      <c r="S35" s="97">
        <f>'11 E'!$F25</f>
        <v>0</v>
      </c>
      <c r="T35" s="97">
        <f>'12 E'!$F25</f>
        <v>0</v>
      </c>
      <c r="U35" s="97">
        <f>'13 E'!$F25</f>
        <v>0</v>
      </c>
      <c r="V35" s="97">
        <f>'14 E'!$F25</f>
        <v>0</v>
      </c>
      <c r="W35" s="97">
        <f>'15 E'!$F25</f>
        <v>0</v>
      </c>
      <c r="X35" s="97">
        <f>'16 E'!$F25</f>
        <v>0</v>
      </c>
      <c r="Y35" s="97">
        <f>'17 E'!$F25</f>
        <v>0</v>
      </c>
      <c r="Z35" s="97">
        <f>'18 E'!$F25</f>
        <v>0</v>
      </c>
      <c r="AA35" s="97">
        <f>'19 E'!$F25</f>
        <v>0</v>
      </c>
      <c r="AB35" s="97">
        <f>'20 E'!$F25</f>
        <v>0</v>
      </c>
      <c r="AC35" s="97">
        <f>'21 E'!$F25</f>
        <v>0</v>
      </c>
      <c r="AD35" s="97">
        <f>'22 E'!$F25</f>
        <v>0</v>
      </c>
      <c r="AE35" s="97">
        <f>'23 E'!$F25</f>
        <v>0</v>
      </c>
      <c r="AF35" s="97">
        <f>'24 E'!$F25</f>
        <v>0</v>
      </c>
      <c r="AG35" s="97">
        <f>'25 E'!$F25</f>
        <v>0</v>
      </c>
      <c r="AH35" s="97">
        <f>'26 E'!$F25</f>
        <v>0</v>
      </c>
      <c r="AI35" s="97">
        <f>'27 E'!$F25</f>
        <v>0</v>
      </c>
      <c r="AJ35" s="97">
        <f>'28 E'!$F25</f>
        <v>0</v>
      </c>
      <c r="AK35" s="97">
        <f>'29 E'!$F25</f>
        <v>0</v>
      </c>
      <c r="AL35" s="97">
        <f>'30 E'!$F25</f>
        <v>0</v>
      </c>
      <c r="AM35" s="97">
        <f>'31 E'!$F25</f>
        <v>0</v>
      </c>
      <c r="AN35" s="97">
        <f>'32 E'!$F25</f>
        <v>0</v>
      </c>
      <c r="AO35" s="97">
        <f>'33 E'!$F25</f>
        <v>0</v>
      </c>
      <c r="AP35" s="97">
        <f>'34 E'!$F25</f>
        <v>0</v>
      </c>
      <c r="AQ35" s="97">
        <f>'35 E'!$F25</f>
        <v>0</v>
      </c>
      <c r="AR35" s="97">
        <f>'Other Funds E'!$F25</f>
        <v>0</v>
      </c>
    </row>
    <row r="36" spans="2:44" x14ac:dyDescent="0.2">
      <c r="B36" t="s">
        <v>333</v>
      </c>
      <c r="E36" s="97">
        <f t="shared" si="7"/>
        <v>0</v>
      </c>
      <c r="F36" s="97">
        <f>'GR E'!F391</f>
        <v>0</v>
      </c>
      <c r="G36" s="97"/>
      <c r="H36" s="97"/>
      <c r="I36" s="97">
        <f>'1 E'!$F26</f>
        <v>0</v>
      </c>
      <c r="J36" s="97">
        <f>'2 E'!$F26</f>
        <v>0</v>
      </c>
      <c r="K36" s="97">
        <f>'3 E'!$F26</f>
        <v>0</v>
      </c>
      <c r="L36" s="97">
        <f>'4 E'!$F26</f>
        <v>0</v>
      </c>
      <c r="M36" s="97">
        <f>'5 E'!$F26</f>
        <v>0</v>
      </c>
      <c r="N36" s="97">
        <f>'6 E'!$F26</f>
        <v>0</v>
      </c>
      <c r="O36" s="97">
        <f>'7 E'!$F26</f>
        <v>0</v>
      </c>
      <c r="P36" s="97">
        <f>'8 E'!$F26</f>
        <v>0</v>
      </c>
      <c r="Q36" s="97">
        <f>'9 E'!$F26</f>
        <v>0</v>
      </c>
      <c r="R36" s="97">
        <f>'10 E'!$F26</f>
        <v>0</v>
      </c>
      <c r="S36" s="97">
        <f>'11 E'!$F26</f>
        <v>0</v>
      </c>
      <c r="T36" s="97">
        <f>'12 E'!$F26</f>
        <v>0</v>
      </c>
      <c r="U36" s="97">
        <f>'13 E'!$F26</f>
        <v>0</v>
      </c>
      <c r="V36" s="97">
        <f>'14 E'!$F26</f>
        <v>0</v>
      </c>
      <c r="W36" s="97">
        <f>'15 E'!$F26</f>
        <v>0</v>
      </c>
      <c r="X36" s="97">
        <f>'16 E'!$F26</f>
        <v>0</v>
      </c>
      <c r="Y36" s="97">
        <f>'17 E'!$F26</f>
        <v>0</v>
      </c>
      <c r="Z36" s="97">
        <f>'18 E'!$F26</f>
        <v>0</v>
      </c>
      <c r="AA36" s="97">
        <f>'19 E'!$F26</f>
        <v>0</v>
      </c>
      <c r="AB36" s="97">
        <f>'20 E'!$F26</f>
        <v>0</v>
      </c>
      <c r="AC36" s="97">
        <f>'21 E'!$F26</f>
        <v>0</v>
      </c>
      <c r="AD36" s="97">
        <f>'22 E'!$F26</f>
        <v>0</v>
      </c>
      <c r="AE36" s="97">
        <f>'23 E'!$F26</f>
        <v>0</v>
      </c>
      <c r="AF36" s="97">
        <f>'24 E'!$F26</f>
        <v>0</v>
      </c>
      <c r="AG36" s="97">
        <f>'25 E'!$F26</f>
        <v>0</v>
      </c>
      <c r="AH36" s="97">
        <f>'26 E'!$F26</f>
        <v>0</v>
      </c>
      <c r="AI36" s="97">
        <f>'27 E'!$F26</f>
        <v>0</v>
      </c>
      <c r="AJ36" s="97">
        <f>'28 E'!$F26</f>
        <v>0</v>
      </c>
      <c r="AK36" s="97">
        <f>'29 E'!$F26</f>
        <v>0</v>
      </c>
      <c r="AL36" s="97">
        <f>'30 E'!$F26</f>
        <v>0</v>
      </c>
      <c r="AM36" s="97">
        <f>'31 E'!$F26</f>
        <v>0</v>
      </c>
      <c r="AN36" s="97">
        <f>'32 E'!$F26</f>
        <v>0</v>
      </c>
      <c r="AO36" s="97">
        <f>'33 E'!$F26</f>
        <v>0</v>
      </c>
      <c r="AP36" s="97">
        <f>'34 E'!$F26</f>
        <v>0</v>
      </c>
      <c r="AQ36" s="97">
        <f>'35 E'!$F26</f>
        <v>0</v>
      </c>
      <c r="AR36" s="97">
        <f>'Other Funds E'!$F26</f>
        <v>0</v>
      </c>
    </row>
    <row r="37" spans="2:44" x14ac:dyDescent="0.2">
      <c r="B37" t="s">
        <v>334</v>
      </c>
      <c r="E37" s="97">
        <f t="shared" si="7"/>
        <v>0</v>
      </c>
      <c r="F37" s="97">
        <f>'GR E'!F418</f>
        <v>0</v>
      </c>
      <c r="G37" s="97"/>
      <c r="H37" s="97"/>
      <c r="I37" s="97">
        <f>'1 E'!$F27</f>
        <v>0</v>
      </c>
      <c r="J37" s="97">
        <f>'2 E'!$F27</f>
        <v>0</v>
      </c>
      <c r="K37" s="97">
        <f>'3 E'!$F27</f>
        <v>0</v>
      </c>
      <c r="L37" s="97">
        <f>'4 E'!$F27</f>
        <v>0</v>
      </c>
      <c r="M37" s="97">
        <f>'5 E'!$F27</f>
        <v>0</v>
      </c>
      <c r="N37" s="97">
        <f>'6 E'!$F27</f>
        <v>0</v>
      </c>
      <c r="O37" s="97">
        <f>'7 E'!$F27</f>
        <v>0</v>
      </c>
      <c r="P37" s="97">
        <f>'8 E'!$F27</f>
        <v>0</v>
      </c>
      <c r="Q37" s="97">
        <f>'9 E'!$F27</f>
        <v>0</v>
      </c>
      <c r="R37" s="97">
        <f>'10 E'!$F27</f>
        <v>0</v>
      </c>
      <c r="S37" s="97">
        <f>'11 E'!$F27</f>
        <v>0</v>
      </c>
      <c r="T37" s="97">
        <f>'12 E'!$F27</f>
        <v>0</v>
      </c>
      <c r="U37" s="97">
        <f>'13 E'!$F27</f>
        <v>0</v>
      </c>
      <c r="V37" s="97">
        <f>'14 E'!$F27</f>
        <v>0</v>
      </c>
      <c r="W37" s="97">
        <f>'15 E'!$F27</f>
        <v>0</v>
      </c>
      <c r="X37" s="97">
        <f>'16 E'!$F27</f>
        <v>0</v>
      </c>
      <c r="Y37" s="97">
        <f>'17 E'!$F27</f>
        <v>0</v>
      </c>
      <c r="Z37" s="97">
        <f>'18 E'!$F27</f>
        <v>0</v>
      </c>
      <c r="AA37" s="97">
        <f>'19 E'!$F27</f>
        <v>0</v>
      </c>
      <c r="AB37" s="97">
        <f>'20 E'!$F27</f>
        <v>0</v>
      </c>
      <c r="AC37" s="97">
        <f>'21 E'!$F27</f>
        <v>0</v>
      </c>
      <c r="AD37" s="97">
        <f>'22 E'!$F27</f>
        <v>0</v>
      </c>
      <c r="AE37" s="97">
        <f>'23 E'!$F27</f>
        <v>0</v>
      </c>
      <c r="AF37" s="97">
        <f>'24 E'!$F27</f>
        <v>0</v>
      </c>
      <c r="AG37" s="97">
        <f>'25 E'!$F27</f>
        <v>0</v>
      </c>
      <c r="AH37" s="97">
        <f>'26 E'!$F27</f>
        <v>0</v>
      </c>
      <c r="AI37" s="97">
        <f>'27 E'!$F27</f>
        <v>0</v>
      </c>
      <c r="AJ37" s="97">
        <f>'28 E'!$F27</f>
        <v>0</v>
      </c>
      <c r="AK37" s="97">
        <f>'29 E'!$F27</f>
        <v>0</v>
      </c>
      <c r="AL37" s="97">
        <f>'30 E'!$F27</f>
        <v>0</v>
      </c>
      <c r="AM37" s="97">
        <f>'31 E'!$F27</f>
        <v>0</v>
      </c>
      <c r="AN37" s="97">
        <f>'32 E'!$F27</f>
        <v>0</v>
      </c>
      <c r="AO37" s="97">
        <f>'33 E'!$F27</f>
        <v>0</v>
      </c>
      <c r="AP37" s="97">
        <f>'34 E'!$F27</f>
        <v>0</v>
      </c>
      <c r="AQ37" s="97">
        <f>'35 E'!$F27</f>
        <v>0</v>
      </c>
      <c r="AR37" s="97">
        <f>'Other Funds E'!$F27</f>
        <v>0</v>
      </c>
    </row>
    <row r="38" spans="2:44" x14ac:dyDescent="0.2">
      <c r="B38" t="s">
        <v>335</v>
      </c>
      <c r="E38" s="97">
        <f t="shared" si="7"/>
        <v>0</v>
      </c>
      <c r="F38" s="97">
        <f>'GR E'!F436</f>
        <v>0</v>
      </c>
      <c r="G38" s="97"/>
      <c r="H38" s="97"/>
      <c r="I38" s="97">
        <f>'1 E'!$F28</f>
        <v>0</v>
      </c>
      <c r="J38" s="97">
        <f>'2 E'!$F28</f>
        <v>0</v>
      </c>
      <c r="K38" s="97">
        <f>'3 E'!$F28</f>
        <v>0</v>
      </c>
      <c r="L38" s="97">
        <f>'4 E'!$F28</f>
        <v>0</v>
      </c>
      <c r="M38" s="97">
        <f>'5 E'!$F28</f>
        <v>0</v>
      </c>
      <c r="N38" s="97">
        <f>'6 E'!$F28</f>
        <v>0</v>
      </c>
      <c r="O38" s="97">
        <f>'7 E'!$F28</f>
        <v>0</v>
      </c>
      <c r="P38" s="97">
        <f>'8 E'!$F28</f>
        <v>0</v>
      </c>
      <c r="Q38" s="97">
        <f>'9 E'!$F28</f>
        <v>0</v>
      </c>
      <c r="R38" s="97">
        <f>'10 E'!$F28</f>
        <v>0</v>
      </c>
      <c r="S38" s="97">
        <f>'11 E'!$F28</f>
        <v>0</v>
      </c>
      <c r="T38" s="97">
        <f>'12 E'!$F28</f>
        <v>0</v>
      </c>
      <c r="U38" s="97">
        <f>'13 E'!$F28</f>
        <v>0</v>
      </c>
      <c r="V38" s="97">
        <f>'14 E'!$F28</f>
        <v>0</v>
      </c>
      <c r="W38" s="97">
        <f>'15 E'!$F28</f>
        <v>0</v>
      </c>
      <c r="X38" s="97">
        <f>'16 E'!$F28</f>
        <v>0</v>
      </c>
      <c r="Y38" s="97">
        <f>'17 E'!$F28</f>
        <v>0</v>
      </c>
      <c r="Z38" s="97">
        <f>'18 E'!$F28</f>
        <v>0</v>
      </c>
      <c r="AA38" s="97">
        <f>'19 E'!$F28</f>
        <v>0</v>
      </c>
      <c r="AB38" s="97">
        <f>'20 E'!$F28</f>
        <v>0</v>
      </c>
      <c r="AC38" s="97">
        <f>'21 E'!$F28</f>
        <v>0</v>
      </c>
      <c r="AD38" s="97">
        <f>'22 E'!$F28</f>
        <v>0</v>
      </c>
      <c r="AE38" s="97">
        <f>'23 E'!$F28</f>
        <v>0</v>
      </c>
      <c r="AF38" s="97">
        <f>'24 E'!$F28</f>
        <v>0</v>
      </c>
      <c r="AG38" s="97">
        <f>'25 E'!$F28</f>
        <v>0</v>
      </c>
      <c r="AH38" s="97">
        <f>'26 E'!$F28</f>
        <v>0</v>
      </c>
      <c r="AI38" s="97">
        <f>'27 E'!$F28</f>
        <v>0</v>
      </c>
      <c r="AJ38" s="97">
        <f>'28 E'!$F28</f>
        <v>0</v>
      </c>
      <c r="AK38" s="97">
        <f>'29 E'!$F28</f>
        <v>0</v>
      </c>
      <c r="AL38" s="97">
        <f>'30 E'!$F28</f>
        <v>0</v>
      </c>
      <c r="AM38" s="97">
        <f>'31 E'!$F28</f>
        <v>0</v>
      </c>
      <c r="AN38" s="97">
        <f>'32 E'!$F28</f>
        <v>0</v>
      </c>
      <c r="AO38" s="97">
        <f>'33 E'!$F28</f>
        <v>0</v>
      </c>
      <c r="AP38" s="97">
        <f>'34 E'!$F28</f>
        <v>0</v>
      </c>
      <c r="AQ38" s="97">
        <f>'35 E'!$F28</f>
        <v>0</v>
      </c>
      <c r="AR38" s="97">
        <f>'Other Funds E'!$F28</f>
        <v>0</v>
      </c>
    </row>
    <row r="39" spans="2:44" x14ac:dyDescent="0.2">
      <c r="B39" t="s">
        <v>336</v>
      </c>
      <c r="E39" s="97">
        <f t="shared" si="7"/>
        <v>0</v>
      </c>
      <c r="F39" s="97">
        <f>'GR E'!F554</f>
        <v>0</v>
      </c>
      <c r="G39" s="97"/>
      <c r="H39" s="97"/>
      <c r="I39" s="97">
        <f>'1 E'!$F29</f>
        <v>0</v>
      </c>
      <c r="J39" s="97">
        <f>'2 E'!$F29</f>
        <v>0</v>
      </c>
      <c r="K39" s="97">
        <f>'3 E'!$F29</f>
        <v>0</v>
      </c>
      <c r="L39" s="97">
        <f>'4 E'!$F29</f>
        <v>0</v>
      </c>
      <c r="M39" s="97">
        <f>'5 E'!$F29</f>
        <v>0</v>
      </c>
      <c r="N39" s="97">
        <f>'6 E'!$F29</f>
        <v>0</v>
      </c>
      <c r="O39" s="97">
        <f>'7 E'!$F29</f>
        <v>0</v>
      </c>
      <c r="P39" s="97">
        <f>'8 E'!$F29</f>
        <v>0</v>
      </c>
      <c r="Q39" s="97">
        <f>'9 E'!$F29</f>
        <v>0</v>
      </c>
      <c r="R39" s="97">
        <f>'10 E'!$F29</f>
        <v>0</v>
      </c>
      <c r="S39" s="97">
        <f>'11 E'!$F29</f>
        <v>0</v>
      </c>
      <c r="T39" s="97">
        <f>'12 E'!$F29</f>
        <v>0</v>
      </c>
      <c r="U39" s="97">
        <f>'13 E'!$F29</f>
        <v>0</v>
      </c>
      <c r="V39" s="97">
        <f>'14 E'!$F29</f>
        <v>0</v>
      </c>
      <c r="W39" s="97">
        <f>'15 E'!$F29</f>
        <v>0</v>
      </c>
      <c r="X39" s="97">
        <f>'16 E'!$F29</f>
        <v>0</v>
      </c>
      <c r="Y39" s="97">
        <f>'17 E'!$F29</f>
        <v>0</v>
      </c>
      <c r="Z39" s="97">
        <f>'18 E'!$F29</f>
        <v>0</v>
      </c>
      <c r="AA39" s="97">
        <f>'19 E'!$F29</f>
        <v>0</v>
      </c>
      <c r="AB39" s="97">
        <f>'20 E'!$F29</f>
        <v>0</v>
      </c>
      <c r="AC39" s="97">
        <f>'21 E'!$F29</f>
        <v>0</v>
      </c>
      <c r="AD39" s="97">
        <f>'22 E'!$F29</f>
        <v>0</v>
      </c>
      <c r="AE39" s="97">
        <f>'23 E'!$F29</f>
        <v>0</v>
      </c>
      <c r="AF39" s="97">
        <f>'24 E'!$F29</f>
        <v>0</v>
      </c>
      <c r="AG39" s="97">
        <f>'25 E'!$F29</f>
        <v>0</v>
      </c>
      <c r="AH39" s="97">
        <f>'26 E'!$F29</f>
        <v>0</v>
      </c>
      <c r="AI39" s="97">
        <f>'27 E'!$F29</f>
        <v>0</v>
      </c>
      <c r="AJ39" s="97">
        <f>'28 E'!$F29</f>
        <v>0</v>
      </c>
      <c r="AK39" s="97">
        <f>'29 E'!$F29</f>
        <v>0</v>
      </c>
      <c r="AL39" s="97">
        <f>'30 E'!$F29</f>
        <v>0</v>
      </c>
      <c r="AM39" s="97">
        <f>'31 E'!$F29</f>
        <v>0</v>
      </c>
      <c r="AN39" s="97">
        <f>'32 E'!$F29</f>
        <v>0</v>
      </c>
      <c r="AO39" s="97">
        <f>'33 E'!$F29</f>
        <v>0</v>
      </c>
      <c r="AP39" s="97">
        <f>'34 E'!$F29</f>
        <v>0</v>
      </c>
      <c r="AQ39" s="97">
        <f>'35 E'!$F29</f>
        <v>0</v>
      </c>
      <c r="AR39" s="97">
        <f>'Other Funds E'!$F29</f>
        <v>0</v>
      </c>
    </row>
    <row r="40" spans="2:44" x14ac:dyDescent="0.2">
      <c r="B40" t="s">
        <v>337</v>
      </c>
      <c r="E40" s="97">
        <f t="shared" si="7"/>
        <v>0</v>
      </c>
      <c r="F40" s="97">
        <f>'GR E'!F563</f>
        <v>0</v>
      </c>
      <c r="G40" s="97"/>
      <c r="H40" s="97"/>
      <c r="I40" s="97">
        <f>'1 E'!$F30</f>
        <v>0</v>
      </c>
      <c r="J40" s="97">
        <f>'2 E'!$F30</f>
        <v>0</v>
      </c>
      <c r="K40" s="97">
        <f>'3 E'!$F30</f>
        <v>0</v>
      </c>
      <c r="L40" s="97">
        <f>'4 E'!$F30</f>
        <v>0</v>
      </c>
      <c r="M40" s="97">
        <f>'5 E'!$F30</f>
        <v>0</v>
      </c>
      <c r="N40" s="97">
        <f>'6 E'!$F30</f>
        <v>0</v>
      </c>
      <c r="O40" s="97">
        <f>'7 E'!$F30</f>
        <v>0</v>
      </c>
      <c r="P40" s="97">
        <f>'8 E'!$F30</f>
        <v>0</v>
      </c>
      <c r="Q40" s="97">
        <f>'9 E'!$F30</f>
        <v>0</v>
      </c>
      <c r="R40" s="97">
        <f>'10 E'!$F30</f>
        <v>0</v>
      </c>
      <c r="S40" s="97">
        <f>'11 E'!$F30</f>
        <v>0</v>
      </c>
      <c r="T40" s="97">
        <f>'12 E'!$F30</f>
        <v>0</v>
      </c>
      <c r="U40" s="97">
        <f>'13 E'!$F30</f>
        <v>0</v>
      </c>
      <c r="V40" s="97">
        <f>'14 E'!$F30</f>
        <v>0</v>
      </c>
      <c r="W40" s="97">
        <f>'15 E'!$F30</f>
        <v>0</v>
      </c>
      <c r="X40" s="97">
        <f>'16 E'!$F30</f>
        <v>0</v>
      </c>
      <c r="Y40" s="97">
        <f>'17 E'!$F30</f>
        <v>0</v>
      </c>
      <c r="Z40" s="97">
        <f>'18 E'!$F30</f>
        <v>0</v>
      </c>
      <c r="AA40" s="97">
        <f>'19 E'!$F30</f>
        <v>0</v>
      </c>
      <c r="AB40" s="97">
        <f>'20 E'!$F30</f>
        <v>0</v>
      </c>
      <c r="AC40" s="97">
        <f>'21 E'!$F30</f>
        <v>0</v>
      </c>
      <c r="AD40" s="97">
        <f>'22 E'!$F30</f>
        <v>0</v>
      </c>
      <c r="AE40" s="97">
        <f>'23 E'!$F30</f>
        <v>0</v>
      </c>
      <c r="AF40" s="97">
        <f>'24 E'!$F30</f>
        <v>0</v>
      </c>
      <c r="AG40" s="97">
        <f>'25 E'!$F30</f>
        <v>0</v>
      </c>
      <c r="AH40" s="97">
        <f>'26 E'!$F30</f>
        <v>0</v>
      </c>
      <c r="AI40" s="97">
        <f>'27 E'!$F30</f>
        <v>0</v>
      </c>
      <c r="AJ40" s="97">
        <f>'28 E'!$F30</f>
        <v>0</v>
      </c>
      <c r="AK40" s="97">
        <f>'29 E'!$F30</f>
        <v>0</v>
      </c>
      <c r="AL40" s="97">
        <f>'30 E'!$F30</f>
        <v>0</v>
      </c>
      <c r="AM40" s="97">
        <f>'31 E'!$F30</f>
        <v>0</v>
      </c>
      <c r="AN40" s="97">
        <f>'32 E'!$F30</f>
        <v>0</v>
      </c>
      <c r="AO40" s="97">
        <f>'33 E'!$F30</f>
        <v>0</v>
      </c>
      <c r="AP40" s="97">
        <f>'34 E'!$F30</f>
        <v>0</v>
      </c>
      <c r="AQ40" s="97">
        <f>'35 E'!$F30</f>
        <v>0</v>
      </c>
      <c r="AR40" s="97">
        <f>'Other Funds E'!$F30</f>
        <v>0</v>
      </c>
    </row>
    <row r="41" spans="2:44" x14ac:dyDescent="0.2">
      <c r="B41" t="s">
        <v>338</v>
      </c>
      <c r="E41" s="97">
        <f t="shared" si="7"/>
        <v>0</v>
      </c>
      <c r="F41" s="97">
        <f>'GR E'!F575</f>
        <v>0</v>
      </c>
      <c r="G41" s="97">
        <f>'SRB E'!F195</f>
        <v>0</v>
      </c>
      <c r="H41" s="97">
        <f>'ASSMT E'!F50</f>
        <v>0</v>
      </c>
      <c r="I41" s="97">
        <f>'1 E'!$F31</f>
        <v>0</v>
      </c>
      <c r="J41" s="97">
        <f>'2 E'!$F31</f>
        <v>0</v>
      </c>
      <c r="K41" s="97">
        <f>'3 E'!$F31</f>
        <v>0</v>
      </c>
      <c r="L41" s="97">
        <f>'4 E'!$F31</f>
        <v>0</v>
      </c>
      <c r="M41" s="97">
        <f>'5 E'!$F31</f>
        <v>0</v>
      </c>
      <c r="N41" s="97">
        <f>'6 E'!$F31</f>
        <v>0</v>
      </c>
      <c r="O41" s="97">
        <f>'7 E'!$F31</f>
        <v>0</v>
      </c>
      <c r="P41" s="97">
        <f>'8 E'!$F31</f>
        <v>0</v>
      </c>
      <c r="Q41" s="97">
        <f>'9 E'!$F31</f>
        <v>0</v>
      </c>
      <c r="R41" s="97">
        <f>'10 E'!$F31</f>
        <v>0</v>
      </c>
      <c r="S41" s="97">
        <f>'11 E'!$F31</f>
        <v>0</v>
      </c>
      <c r="T41" s="97">
        <f>'12 E'!$F31</f>
        <v>0</v>
      </c>
      <c r="U41" s="97">
        <f>'13 E'!$F31</f>
        <v>0</v>
      </c>
      <c r="V41" s="97">
        <f>'14 E'!$F31</f>
        <v>0</v>
      </c>
      <c r="W41" s="97">
        <f>'15 E'!$F31</f>
        <v>0</v>
      </c>
      <c r="X41" s="97">
        <f>'16 E'!$F31</f>
        <v>0</v>
      </c>
      <c r="Y41" s="97">
        <f>'17 E'!$F31</f>
        <v>0</v>
      </c>
      <c r="Z41" s="97">
        <f>'18 E'!$F31</f>
        <v>0</v>
      </c>
      <c r="AA41" s="97">
        <f>'19 E'!$F31</f>
        <v>0</v>
      </c>
      <c r="AB41" s="97">
        <f>'20 E'!$F31</f>
        <v>0</v>
      </c>
      <c r="AC41" s="97">
        <f>'21 E'!$F31</f>
        <v>0</v>
      </c>
      <c r="AD41" s="97">
        <f>'22 E'!$F31</f>
        <v>0</v>
      </c>
      <c r="AE41" s="97">
        <f>'23 E'!$F31</f>
        <v>0</v>
      </c>
      <c r="AF41" s="97">
        <f>'24 E'!$F31</f>
        <v>0</v>
      </c>
      <c r="AG41" s="97">
        <f>'25 E'!$F31</f>
        <v>0</v>
      </c>
      <c r="AH41" s="97">
        <f>'26 E'!$F31</f>
        <v>0</v>
      </c>
      <c r="AI41" s="97">
        <f>'27 E'!$F31</f>
        <v>0</v>
      </c>
      <c r="AJ41" s="97">
        <f>'28 E'!$F31</f>
        <v>0</v>
      </c>
      <c r="AK41" s="97">
        <f>'29 E'!$F31</f>
        <v>0</v>
      </c>
      <c r="AL41" s="97">
        <f>'30 E'!$F31</f>
        <v>0</v>
      </c>
      <c r="AM41" s="97">
        <f>'31 E'!$F31</f>
        <v>0</v>
      </c>
      <c r="AN41" s="97">
        <f>'32 E'!$F31</f>
        <v>0</v>
      </c>
      <c r="AO41" s="97">
        <f>'33 E'!$F31</f>
        <v>0</v>
      </c>
      <c r="AP41" s="97">
        <f>'34 E'!$F31</f>
        <v>0</v>
      </c>
      <c r="AQ41" s="97">
        <f>'35 E'!$F31</f>
        <v>0</v>
      </c>
      <c r="AR41" s="97">
        <f>'Other Funds E'!$F31</f>
        <v>0</v>
      </c>
    </row>
    <row r="42" spans="2:44" x14ac:dyDescent="0.2">
      <c r="B42" t="s">
        <v>339</v>
      </c>
      <c r="E42" s="97">
        <f t="shared" si="7"/>
        <v>0</v>
      </c>
      <c r="F42" s="97">
        <f>'GR E'!F579</f>
        <v>0</v>
      </c>
      <c r="G42" s="97"/>
      <c r="H42" s="97"/>
      <c r="I42" s="97">
        <f>'1 E'!$F32</f>
        <v>0</v>
      </c>
      <c r="J42" s="97">
        <f>'2 E'!$F32</f>
        <v>0</v>
      </c>
      <c r="K42" s="97">
        <f>'3 E'!$F32</f>
        <v>0</v>
      </c>
      <c r="L42" s="97">
        <f>'4 E'!$F32</f>
        <v>0</v>
      </c>
      <c r="M42" s="97">
        <f>'5 E'!$F32</f>
        <v>0</v>
      </c>
      <c r="N42" s="97">
        <f>'6 E'!$F32</f>
        <v>0</v>
      </c>
      <c r="O42" s="97">
        <f>'7 E'!$F32</f>
        <v>0</v>
      </c>
      <c r="P42" s="97">
        <f>'8 E'!$F32</f>
        <v>0</v>
      </c>
      <c r="Q42" s="97">
        <f>'9 E'!$F32</f>
        <v>0</v>
      </c>
      <c r="R42" s="97">
        <f>'10 E'!$F32</f>
        <v>0</v>
      </c>
      <c r="S42" s="97">
        <f>'11 E'!$F32</f>
        <v>0</v>
      </c>
      <c r="T42" s="97">
        <f>'12 E'!$F32</f>
        <v>0</v>
      </c>
      <c r="U42" s="97">
        <f>'13 E'!$F32</f>
        <v>0</v>
      </c>
      <c r="V42" s="97">
        <f>'14 E'!$F32</f>
        <v>0</v>
      </c>
      <c r="W42" s="97">
        <f>'15 E'!$F32</f>
        <v>0</v>
      </c>
      <c r="X42" s="97">
        <f>'16 E'!$F32</f>
        <v>0</v>
      </c>
      <c r="Y42" s="97">
        <f>'17 E'!$F32</f>
        <v>0</v>
      </c>
      <c r="Z42" s="97">
        <f>'18 E'!$F32</f>
        <v>0</v>
      </c>
      <c r="AA42" s="97">
        <f>'19 E'!$F32</f>
        <v>0</v>
      </c>
      <c r="AB42" s="97">
        <f>'20 E'!$F32</f>
        <v>0</v>
      </c>
      <c r="AC42" s="97">
        <f>'21 E'!$F32</f>
        <v>0</v>
      </c>
      <c r="AD42" s="97">
        <f>'22 E'!$F32</f>
        <v>0</v>
      </c>
      <c r="AE42" s="97">
        <f>'23 E'!$F32</f>
        <v>0</v>
      </c>
      <c r="AF42" s="97">
        <f>'24 E'!$F32</f>
        <v>0</v>
      </c>
      <c r="AG42" s="97">
        <f>'25 E'!$F32</f>
        <v>0</v>
      </c>
      <c r="AH42" s="97">
        <f>'26 E'!$F32</f>
        <v>0</v>
      </c>
      <c r="AI42" s="97">
        <f>'27 E'!$F32</f>
        <v>0</v>
      </c>
      <c r="AJ42" s="97">
        <f>'28 E'!$F32</f>
        <v>0</v>
      </c>
      <c r="AK42" s="97">
        <f>'29 E'!$F32</f>
        <v>0</v>
      </c>
      <c r="AL42" s="97">
        <f>'30 E'!$F32</f>
        <v>0</v>
      </c>
      <c r="AM42" s="97">
        <f>'31 E'!$F32</f>
        <v>0</v>
      </c>
      <c r="AN42" s="97">
        <f>'32 E'!$F32</f>
        <v>0</v>
      </c>
      <c r="AO42" s="97">
        <f>'33 E'!$F32</f>
        <v>0</v>
      </c>
      <c r="AP42" s="97">
        <f>'34 E'!$F32</f>
        <v>0</v>
      </c>
      <c r="AQ42" s="97">
        <f>'35 E'!$F32</f>
        <v>0</v>
      </c>
      <c r="AR42" s="97">
        <f>'Other Funds E'!$F32</f>
        <v>0</v>
      </c>
    </row>
    <row r="43" spans="2:44" x14ac:dyDescent="0.2">
      <c r="B43" t="s">
        <v>340</v>
      </c>
      <c r="E43" s="97">
        <f t="shared" si="7"/>
        <v>0</v>
      </c>
      <c r="F43" s="97"/>
      <c r="G43" s="97"/>
      <c r="H43" s="97">
        <f>'ASSMT E'!F45</f>
        <v>0</v>
      </c>
      <c r="I43" s="97">
        <f>'1 E'!$F33</f>
        <v>0</v>
      </c>
      <c r="J43" s="97">
        <f>'2 E'!$F33</f>
        <v>0</v>
      </c>
      <c r="K43" s="97">
        <f>'3 E'!$F33</f>
        <v>0</v>
      </c>
      <c r="L43" s="97">
        <f>'4 E'!$F33</f>
        <v>0</v>
      </c>
      <c r="M43" s="97">
        <f>'5 E'!$F33</f>
        <v>0</v>
      </c>
      <c r="N43" s="97">
        <f>'6 E'!$F33</f>
        <v>0</v>
      </c>
      <c r="O43" s="97">
        <f>'7 E'!$F33</f>
        <v>0</v>
      </c>
      <c r="P43" s="97">
        <f>'8 E'!$F33</f>
        <v>0</v>
      </c>
      <c r="Q43" s="97">
        <f>'9 E'!$F33</f>
        <v>0</v>
      </c>
      <c r="R43" s="97">
        <f>'10 E'!$F33</f>
        <v>0</v>
      </c>
      <c r="S43" s="97">
        <f>'11 E'!$F33</f>
        <v>0</v>
      </c>
      <c r="T43" s="97">
        <f>'12 E'!$F33</f>
        <v>0</v>
      </c>
      <c r="U43" s="97">
        <f>'13 E'!$F33</f>
        <v>0</v>
      </c>
      <c r="V43" s="97">
        <f>'14 E'!$F33</f>
        <v>0</v>
      </c>
      <c r="W43" s="97">
        <f>'15 E'!$F33</f>
        <v>0</v>
      </c>
      <c r="X43" s="97">
        <f>'16 E'!$F33</f>
        <v>0</v>
      </c>
      <c r="Y43" s="97">
        <f>'17 E'!$F33</f>
        <v>0</v>
      </c>
      <c r="Z43" s="97">
        <f>'18 E'!$F33</f>
        <v>0</v>
      </c>
      <c r="AA43" s="97">
        <f>'19 E'!$F33</f>
        <v>0</v>
      </c>
      <c r="AB43" s="97">
        <f>'20 E'!$F33</f>
        <v>0</v>
      </c>
      <c r="AC43" s="97">
        <f>'21 E'!$F33</f>
        <v>0</v>
      </c>
      <c r="AD43" s="97">
        <f>'22 E'!$F33</f>
        <v>0</v>
      </c>
      <c r="AE43" s="97">
        <f>'23 E'!$F33</f>
        <v>0</v>
      </c>
      <c r="AF43" s="97">
        <f>'24 E'!$F33</f>
        <v>0</v>
      </c>
      <c r="AG43" s="97">
        <f>'25 E'!$F33</f>
        <v>0</v>
      </c>
      <c r="AH43" s="97">
        <f>'26 E'!$F33</f>
        <v>0</v>
      </c>
      <c r="AI43" s="97">
        <f>'27 E'!$F33</f>
        <v>0</v>
      </c>
      <c r="AJ43" s="97">
        <f>'28 E'!$F33</f>
        <v>0</v>
      </c>
      <c r="AK43" s="97">
        <f>'29 E'!$F33</f>
        <v>0</v>
      </c>
      <c r="AL43" s="97">
        <f>'30 E'!$F33</f>
        <v>0</v>
      </c>
      <c r="AM43" s="97">
        <f>'31 E'!$F33</f>
        <v>0</v>
      </c>
      <c r="AN43" s="97">
        <f>'32 E'!$F33</f>
        <v>0</v>
      </c>
      <c r="AO43" s="97">
        <f>'33 E'!$F33</f>
        <v>0</v>
      </c>
      <c r="AP43" s="97">
        <f>'34 E'!$F33</f>
        <v>0</v>
      </c>
      <c r="AQ43" s="97">
        <f>'35 E'!$F33</f>
        <v>0</v>
      </c>
      <c r="AR43" s="97">
        <f>'Other Funds E'!$F33</f>
        <v>0</v>
      </c>
    </row>
    <row r="44" spans="2:44" x14ac:dyDescent="0.2">
      <c r="B44" t="s">
        <v>341</v>
      </c>
      <c r="E44" s="97">
        <f t="shared" si="7"/>
        <v>0</v>
      </c>
      <c r="F44" s="97"/>
      <c r="G44" s="97">
        <f>'SRB E'!F197-'SRB E'!F195</f>
        <v>0</v>
      </c>
      <c r="H44" s="97"/>
      <c r="I44" s="97">
        <f>'1 E'!$F34</f>
        <v>0</v>
      </c>
      <c r="J44" s="97">
        <f>'2 E'!$F34</f>
        <v>0</v>
      </c>
      <c r="K44" s="97">
        <f>'3 E'!$F34</f>
        <v>0</v>
      </c>
      <c r="L44" s="97">
        <f>'4 E'!$F34</f>
        <v>0</v>
      </c>
      <c r="M44" s="97">
        <f>'5 E'!$F34</f>
        <v>0</v>
      </c>
      <c r="N44" s="97">
        <f>'6 E'!$F34</f>
        <v>0</v>
      </c>
      <c r="O44" s="97">
        <f>'7 E'!$F34</f>
        <v>0</v>
      </c>
      <c r="P44" s="97">
        <f>'8 E'!$F34</f>
        <v>0</v>
      </c>
      <c r="Q44" s="97">
        <f>'9 E'!$F34</f>
        <v>0</v>
      </c>
      <c r="R44" s="97">
        <f>'10 E'!$F34</f>
        <v>0</v>
      </c>
      <c r="S44" s="97">
        <f>'11 E'!$F34</f>
        <v>0</v>
      </c>
      <c r="T44" s="97">
        <f>'12 E'!$F34</f>
        <v>0</v>
      </c>
      <c r="U44" s="97">
        <f>'13 E'!$F34</f>
        <v>0</v>
      </c>
      <c r="V44" s="97">
        <f>'14 E'!$F34</f>
        <v>0</v>
      </c>
      <c r="W44" s="97">
        <f>'15 E'!$F34</f>
        <v>0</v>
      </c>
      <c r="X44" s="97">
        <f>'16 E'!$F34</f>
        <v>0</v>
      </c>
      <c r="Y44" s="97">
        <f>'17 E'!$F34</f>
        <v>0</v>
      </c>
      <c r="Z44" s="97">
        <f>'18 E'!$F34</f>
        <v>0</v>
      </c>
      <c r="AA44" s="97">
        <f>'19 E'!$F34</f>
        <v>0</v>
      </c>
      <c r="AB44" s="97">
        <f>'20 E'!$F34</f>
        <v>0</v>
      </c>
      <c r="AC44" s="97">
        <f>'21 E'!$F34</f>
        <v>0</v>
      </c>
      <c r="AD44" s="97">
        <f>'22 E'!$F34</f>
        <v>0</v>
      </c>
      <c r="AE44" s="97">
        <f>'23 E'!$F34</f>
        <v>0</v>
      </c>
      <c r="AF44" s="97">
        <f>'24 E'!$F34</f>
        <v>0</v>
      </c>
      <c r="AG44" s="97">
        <f>'25 E'!$F34</f>
        <v>0</v>
      </c>
      <c r="AH44" s="97">
        <f>'26 E'!$F34</f>
        <v>0</v>
      </c>
      <c r="AI44" s="97">
        <f>'27 E'!$F34</f>
        <v>0</v>
      </c>
      <c r="AJ44" s="97">
        <f>'28 E'!$F34</f>
        <v>0</v>
      </c>
      <c r="AK44" s="97">
        <f>'29 E'!$F34</f>
        <v>0</v>
      </c>
      <c r="AL44" s="97">
        <f>'30 E'!$F34</f>
        <v>0</v>
      </c>
      <c r="AM44" s="97">
        <f>'31 E'!$F34</f>
        <v>0</v>
      </c>
      <c r="AN44" s="97">
        <f>'32 E'!$F34</f>
        <v>0</v>
      </c>
      <c r="AO44" s="97">
        <f>'33 E'!$F34</f>
        <v>0</v>
      </c>
      <c r="AP44" s="97">
        <f>'34 E'!$F34</f>
        <v>0</v>
      </c>
      <c r="AQ44" s="97">
        <f>'35 E'!$F34</f>
        <v>0</v>
      </c>
      <c r="AR44" s="97">
        <f>'Other Funds E'!$F34</f>
        <v>0</v>
      </c>
    </row>
    <row r="45" spans="2:44" x14ac:dyDescent="0.2">
      <c r="B45" t="s">
        <v>316</v>
      </c>
      <c r="E45" s="97">
        <f t="shared" si="7"/>
        <v>0</v>
      </c>
      <c r="F45" s="97">
        <f>'GR E'!F535</f>
        <v>0</v>
      </c>
      <c r="G45" s="97"/>
      <c r="H45" s="97"/>
      <c r="I45" s="97">
        <f>'1 E'!$F35</f>
        <v>0</v>
      </c>
      <c r="J45" s="97">
        <f>'2 E'!$F35</f>
        <v>0</v>
      </c>
      <c r="K45" s="97">
        <f>'3 E'!$F35</f>
        <v>0</v>
      </c>
      <c r="L45" s="97">
        <f>'4 E'!$F35</f>
        <v>0</v>
      </c>
      <c r="M45" s="97">
        <f>'5 E'!$F35</f>
        <v>0</v>
      </c>
      <c r="N45" s="97">
        <f>'6 E'!$F35</f>
        <v>0</v>
      </c>
      <c r="O45" s="97">
        <f>'7 E'!$F35</f>
        <v>0</v>
      </c>
      <c r="P45" s="97">
        <f>'8 E'!$F35</f>
        <v>0</v>
      </c>
      <c r="Q45" s="97">
        <f>'9 E'!$F35</f>
        <v>0</v>
      </c>
      <c r="R45" s="97">
        <f>'10 E'!$F35</f>
        <v>0</v>
      </c>
      <c r="S45" s="97">
        <f>'11 E'!$F35</f>
        <v>0</v>
      </c>
      <c r="T45" s="97">
        <f>'12 E'!$F35</f>
        <v>0</v>
      </c>
      <c r="U45" s="97">
        <f>'13 E'!$F35</f>
        <v>0</v>
      </c>
      <c r="V45" s="97">
        <f>'14 E'!$F35</f>
        <v>0</v>
      </c>
      <c r="W45" s="97">
        <f>'15 E'!$F35</f>
        <v>0</v>
      </c>
      <c r="X45" s="97">
        <f>'16 E'!$F35</f>
        <v>0</v>
      </c>
      <c r="Y45" s="97">
        <f>'17 E'!$F35</f>
        <v>0</v>
      </c>
      <c r="Z45" s="97">
        <f>'18 E'!$F35</f>
        <v>0</v>
      </c>
      <c r="AA45" s="97">
        <f>'19 E'!$F35</f>
        <v>0</v>
      </c>
      <c r="AB45" s="97">
        <f>'20 E'!$F35</f>
        <v>0</v>
      </c>
      <c r="AC45" s="97">
        <f>'21 E'!$F35</f>
        <v>0</v>
      </c>
      <c r="AD45" s="97">
        <f>'22 E'!$F35</f>
        <v>0</v>
      </c>
      <c r="AE45" s="97">
        <f>'23 E'!$F35</f>
        <v>0</v>
      </c>
      <c r="AF45" s="97">
        <f>'24 E'!$F35</f>
        <v>0</v>
      </c>
      <c r="AG45" s="97">
        <f>'25 E'!$F35</f>
        <v>0</v>
      </c>
      <c r="AH45" s="97">
        <f>'26 E'!$F35</f>
        <v>0</v>
      </c>
      <c r="AI45" s="97">
        <f>'27 E'!$F35</f>
        <v>0</v>
      </c>
      <c r="AJ45" s="97">
        <f>'28 E'!$F35</f>
        <v>0</v>
      </c>
      <c r="AK45" s="97">
        <f>'29 E'!$F35</f>
        <v>0</v>
      </c>
      <c r="AL45" s="97">
        <f>'30 E'!$F35</f>
        <v>0</v>
      </c>
      <c r="AM45" s="97">
        <f>'31 E'!$F35</f>
        <v>0</v>
      </c>
      <c r="AN45" s="97">
        <f>'32 E'!$F35</f>
        <v>0</v>
      </c>
      <c r="AO45" s="97">
        <f>'33 E'!$F35</f>
        <v>0</v>
      </c>
      <c r="AP45" s="97">
        <f>'34 E'!$F35</f>
        <v>0</v>
      </c>
      <c r="AQ45" s="97">
        <f>'35 E'!$F35</f>
        <v>0</v>
      </c>
      <c r="AR45" s="97">
        <f>'Other Funds E'!$F35</f>
        <v>0</v>
      </c>
    </row>
    <row r="46" spans="2:44" x14ac:dyDescent="0.2">
      <c r="C46" t="s">
        <v>342</v>
      </c>
      <c r="E46" s="97">
        <f>IF((ROUND(SUM(E23:E45),2))=ROUND(SUM(F46:AR46),2),SUM(E23:E45),"Error")</f>
        <v>0</v>
      </c>
      <c r="F46" s="97">
        <f t="shared" ref="F46:AR46" si="8">ROUND(SUM(F23:F45),2)</f>
        <v>0</v>
      </c>
      <c r="G46" s="97">
        <f t="shared" si="8"/>
        <v>0</v>
      </c>
      <c r="H46" s="97">
        <f t="shared" si="8"/>
        <v>0</v>
      </c>
      <c r="I46" s="97">
        <f t="shared" si="8"/>
        <v>0</v>
      </c>
      <c r="J46" s="97">
        <f t="shared" si="8"/>
        <v>0</v>
      </c>
      <c r="K46" s="97">
        <f t="shared" si="8"/>
        <v>0</v>
      </c>
      <c r="L46" s="97">
        <f t="shared" si="8"/>
        <v>0</v>
      </c>
      <c r="M46" s="97">
        <f t="shared" si="8"/>
        <v>0</v>
      </c>
      <c r="N46" s="97">
        <f t="shared" si="8"/>
        <v>0</v>
      </c>
      <c r="O46" s="97">
        <f t="shared" si="8"/>
        <v>0</v>
      </c>
      <c r="P46" s="97">
        <f t="shared" si="8"/>
        <v>0</v>
      </c>
      <c r="Q46" s="97">
        <f t="shared" si="8"/>
        <v>0</v>
      </c>
      <c r="R46" s="97">
        <f t="shared" si="8"/>
        <v>0</v>
      </c>
      <c r="S46" s="97">
        <f t="shared" si="8"/>
        <v>0</v>
      </c>
      <c r="T46" s="97">
        <f t="shared" si="8"/>
        <v>0</v>
      </c>
      <c r="U46" s="97">
        <f t="shared" si="8"/>
        <v>0</v>
      </c>
      <c r="V46" s="97">
        <f t="shared" si="8"/>
        <v>0</v>
      </c>
      <c r="W46" s="97">
        <f t="shared" si="8"/>
        <v>0</v>
      </c>
      <c r="X46" s="97">
        <f t="shared" si="8"/>
        <v>0</v>
      </c>
      <c r="Y46" s="97">
        <f t="shared" si="8"/>
        <v>0</v>
      </c>
      <c r="Z46" s="97">
        <f t="shared" si="8"/>
        <v>0</v>
      </c>
      <c r="AA46" s="97">
        <f t="shared" si="8"/>
        <v>0</v>
      </c>
      <c r="AB46" s="97">
        <f t="shared" si="8"/>
        <v>0</v>
      </c>
      <c r="AC46" s="97">
        <f t="shared" si="8"/>
        <v>0</v>
      </c>
      <c r="AD46" s="97">
        <f t="shared" si="8"/>
        <v>0</v>
      </c>
      <c r="AE46" s="97">
        <f t="shared" si="8"/>
        <v>0</v>
      </c>
      <c r="AF46" s="97">
        <f t="shared" si="8"/>
        <v>0</v>
      </c>
      <c r="AG46" s="97">
        <f t="shared" si="8"/>
        <v>0</v>
      </c>
      <c r="AH46" s="97">
        <f t="shared" si="8"/>
        <v>0</v>
      </c>
      <c r="AI46" s="97">
        <f t="shared" si="8"/>
        <v>0</v>
      </c>
      <c r="AJ46" s="97">
        <f t="shared" si="8"/>
        <v>0</v>
      </c>
      <c r="AK46" s="97">
        <f t="shared" si="8"/>
        <v>0</v>
      </c>
      <c r="AL46" s="97">
        <f t="shared" si="8"/>
        <v>0</v>
      </c>
      <c r="AM46" s="97">
        <f t="shared" si="8"/>
        <v>0</v>
      </c>
      <c r="AN46" s="97">
        <f t="shared" si="8"/>
        <v>0</v>
      </c>
      <c r="AO46" s="97">
        <f t="shared" si="8"/>
        <v>0</v>
      </c>
      <c r="AP46" s="97">
        <f t="shared" si="8"/>
        <v>0</v>
      </c>
      <c r="AQ46" s="97">
        <f t="shared" si="8"/>
        <v>0</v>
      </c>
      <c r="AR46" s="97">
        <f t="shared" si="8"/>
        <v>0</v>
      </c>
    </row>
    <row r="47" spans="2:44" x14ac:dyDescent="0.2">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row>
    <row r="48" spans="2:44" x14ac:dyDescent="0.2">
      <c r="C48" t="s">
        <v>371</v>
      </c>
      <c r="E48" s="97">
        <f>ROUND(SUM(F48:AR48),2)</f>
        <v>0</v>
      </c>
      <c r="F48" s="97">
        <f>'GR Sum.'!G39</f>
        <v>0</v>
      </c>
      <c r="G48" s="97">
        <f>'SRB Sum.'!G39</f>
        <v>0</v>
      </c>
      <c r="H48" s="97">
        <f>'ASSMT Sum'!G39</f>
        <v>0</v>
      </c>
      <c r="I48" s="97">
        <f>'1 Sum.'!$G$39</f>
        <v>0</v>
      </c>
      <c r="J48" s="97">
        <f>'2 Sum.'!$G$39</f>
        <v>0</v>
      </c>
      <c r="K48" s="97">
        <f>'3 Sum.'!$G$39</f>
        <v>0</v>
      </c>
      <c r="L48" s="97">
        <f>'4 Sum.'!$G$39</f>
        <v>0</v>
      </c>
      <c r="M48" s="97">
        <f>'5 Sum.'!$G$39</f>
        <v>0</v>
      </c>
      <c r="N48" s="97">
        <f>'6 Sum.'!$G$39</f>
        <v>0</v>
      </c>
      <c r="O48" s="97">
        <f>'7 Sum.'!$G$39</f>
        <v>0</v>
      </c>
      <c r="P48" s="97">
        <f>'8 Sum.'!$G$39</f>
        <v>0</v>
      </c>
      <c r="Q48" s="97">
        <f>'9 Sum.'!$G$39</f>
        <v>0</v>
      </c>
      <c r="R48" s="97">
        <f>'10 Sum.'!$G$39</f>
        <v>0</v>
      </c>
      <c r="S48" s="97">
        <f>'11 Sum.'!$G$39</f>
        <v>0</v>
      </c>
      <c r="T48" s="97">
        <f>'12 Sum.'!$G$39</f>
        <v>0</v>
      </c>
      <c r="U48" s="97">
        <f>'13 Sum.'!$G$39</f>
        <v>0</v>
      </c>
      <c r="V48" s="97">
        <f>'14 Sum.'!$G$39</f>
        <v>0</v>
      </c>
      <c r="W48" s="97">
        <f>'15 Sum.'!$G$39</f>
        <v>0</v>
      </c>
      <c r="X48" s="97">
        <f>'16 Sum.'!$G$39</f>
        <v>0</v>
      </c>
      <c r="Y48" s="97">
        <f>'17 Sum.'!$G$39</f>
        <v>0</v>
      </c>
      <c r="Z48" s="97">
        <f>'18 Sum.'!$G$39</f>
        <v>0</v>
      </c>
      <c r="AA48" s="97">
        <f>'19 Sum.'!$G$39</f>
        <v>0</v>
      </c>
      <c r="AB48" s="97">
        <f>'20 Sum.'!$G$39</f>
        <v>0</v>
      </c>
      <c r="AC48" s="97">
        <f>'21 Sum.'!$G$39</f>
        <v>0</v>
      </c>
      <c r="AD48" s="97">
        <f>'22 Sum.'!$G$39</f>
        <v>0</v>
      </c>
      <c r="AE48" s="97">
        <f>'23 Sum.'!$G$39</f>
        <v>0</v>
      </c>
      <c r="AF48" s="97">
        <f>'24 Sum.'!$G$39</f>
        <v>0</v>
      </c>
      <c r="AG48" s="97">
        <f>'25 Sum.'!$G$39</f>
        <v>0</v>
      </c>
      <c r="AH48" s="97">
        <f>'26 Sum.'!$G$39</f>
        <v>0</v>
      </c>
      <c r="AI48" s="97">
        <f>'27 Sum.'!$G$39</f>
        <v>0</v>
      </c>
      <c r="AJ48" s="97">
        <f>'28 Sum.'!$G$39</f>
        <v>0</v>
      </c>
      <c r="AK48" s="97">
        <f>'29 Sum.'!$G$39</f>
        <v>0</v>
      </c>
      <c r="AL48" s="97">
        <f>'30 Sum.'!$G$39</f>
        <v>0</v>
      </c>
      <c r="AM48" s="97">
        <f>'31 Sum.'!$G$39</f>
        <v>0</v>
      </c>
      <c r="AN48" s="97">
        <f>'32 Sum.'!$G$39</f>
        <v>0</v>
      </c>
      <c r="AO48" s="97">
        <f>'33 Sum.'!$G$39</f>
        <v>0</v>
      </c>
      <c r="AP48" s="97">
        <f>'34 Sum.'!$G$39</f>
        <v>0</v>
      </c>
      <c r="AQ48" s="97">
        <f>'35 Sum.'!$G$39</f>
        <v>0</v>
      </c>
      <c r="AR48" s="97">
        <f>'Other Funds Sum.'!$G$39</f>
        <v>0</v>
      </c>
    </row>
    <row r="50" spans="1:44" ht="13.5" thickBot="1" x14ac:dyDescent="0.25">
      <c r="C50" t="str">
        <f>CONCATENATE("CASH AVAILABLE 12-31-",(Information!D5)-1)</f>
        <v>CASH AVAILABLE 12-31-2024</v>
      </c>
      <c r="E50" s="141">
        <f>IF((ROUND(SUM(+E20-E46+E48),2))=ROUND(SUM(F50:AR50),2),SUM(+E20-E46+E48),"Error")</f>
        <v>0</v>
      </c>
      <c r="F50" s="141">
        <f t="shared" ref="F50:AR50" si="9">+F20-F46+F48</f>
        <v>0</v>
      </c>
      <c r="G50" s="141">
        <f t="shared" si="9"/>
        <v>0</v>
      </c>
      <c r="H50" s="141">
        <f t="shared" si="9"/>
        <v>0</v>
      </c>
      <c r="I50" s="141">
        <f t="shared" si="9"/>
        <v>0</v>
      </c>
      <c r="J50" s="141">
        <f t="shared" si="9"/>
        <v>0</v>
      </c>
      <c r="K50" s="141">
        <f t="shared" si="9"/>
        <v>0</v>
      </c>
      <c r="L50" s="141">
        <f t="shared" si="9"/>
        <v>0</v>
      </c>
      <c r="M50" s="141">
        <f t="shared" si="9"/>
        <v>0</v>
      </c>
      <c r="N50" s="141">
        <f t="shared" si="9"/>
        <v>0</v>
      </c>
      <c r="O50" s="141">
        <f t="shared" si="9"/>
        <v>0</v>
      </c>
      <c r="P50" s="141">
        <f t="shared" si="9"/>
        <v>0</v>
      </c>
      <c r="Q50" s="141">
        <f t="shared" si="9"/>
        <v>0</v>
      </c>
      <c r="R50" s="141">
        <f t="shared" si="9"/>
        <v>0</v>
      </c>
      <c r="S50" s="141">
        <f t="shared" si="9"/>
        <v>0</v>
      </c>
      <c r="T50" s="141">
        <f t="shared" si="9"/>
        <v>0</v>
      </c>
      <c r="U50" s="141">
        <f t="shared" si="9"/>
        <v>0</v>
      </c>
      <c r="V50" s="141">
        <f t="shared" si="9"/>
        <v>0</v>
      </c>
      <c r="W50" s="141">
        <f t="shared" si="9"/>
        <v>0</v>
      </c>
      <c r="X50" s="141">
        <f t="shared" si="9"/>
        <v>0</v>
      </c>
      <c r="Y50" s="141">
        <f t="shared" si="9"/>
        <v>0</v>
      </c>
      <c r="Z50" s="141">
        <f t="shared" si="9"/>
        <v>0</v>
      </c>
      <c r="AA50" s="141">
        <f t="shared" si="9"/>
        <v>0</v>
      </c>
      <c r="AB50" s="141">
        <f t="shared" si="9"/>
        <v>0</v>
      </c>
      <c r="AC50" s="141">
        <f t="shared" si="9"/>
        <v>0</v>
      </c>
      <c r="AD50" s="141">
        <f t="shared" si="9"/>
        <v>0</v>
      </c>
      <c r="AE50" s="141">
        <f t="shared" si="9"/>
        <v>0</v>
      </c>
      <c r="AF50" s="141">
        <f t="shared" si="9"/>
        <v>0</v>
      </c>
      <c r="AG50" s="141">
        <f t="shared" si="9"/>
        <v>0</v>
      </c>
      <c r="AH50" s="141">
        <f t="shared" si="9"/>
        <v>0</v>
      </c>
      <c r="AI50" s="141">
        <f t="shared" si="9"/>
        <v>0</v>
      </c>
      <c r="AJ50" s="141">
        <f t="shared" si="9"/>
        <v>0</v>
      </c>
      <c r="AK50" s="141">
        <f t="shared" si="9"/>
        <v>0</v>
      </c>
      <c r="AL50" s="141">
        <f t="shared" si="9"/>
        <v>0</v>
      </c>
      <c r="AM50" s="141">
        <f t="shared" si="9"/>
        <v>0</v>
      </c>
      <c r="AN50" s="141">
        <f t="shared" si="9"/>
        <v>0</v>
      </c>
      <c r="AO50" s="141">
        <f t="shared" si="9"/>
        <v>0</v>
      </c>
      <c r="AP50" s="141">
        <f t="shared" si="9"/>
        <v>0</v>
      </c>
      <c r="AQ50" s="141">
        <f t="shared" si="9"/>
        <v>0</v>
      </c>
      <c r="AR50" s="141">
        <f t="shared" si="9"/>
        <v>0</v>
      </c>
    </row>
    <row r="51" spans="1:44" ht="12.75" customHeight="1" thickTop="1" x14ac:dyDescent="0.2">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row>
    <row r="52" spans="1:44" ht="12.75" customHeight="1" x14ac:dyDescent="0.2">
      <c r="B52" s="113"/>
      <c r="C52" s="113"/>
      <c r="D52" s="113"/>
      <c r="E52" s="113"/>
      <c r="F52" s="113"/>
      <c r="G52" s="113"/>
      <c r="H52" s="113"/>
      <c r="I52" s="113"/>
    </row>
    <row r="53" spans="1:44" ht="12.75" customHeight="1" x14ac:dyDescent="0.2">
      <c r="A53" s="142"/>
      <c r="B53" s="113"/>
      <c r="C53" s="113"/>
      <c r="D53" s="113"/>
      <c r="E53" s="113"/>
      <c r="F53" s="143" t="s">
        <v>372</v>
      </c>
      <c r="G53" s="144"/>
      <c r="H53" s="144"/>
      <c r="I53" s="145"/>
      <c r="J53" s="19"/>
      <c r="K53" s="143" t="s">
        <v>373</v>
      </c>
      <c r="L53" s="19"/>
      <c r="M53" s="19"/>
      <c r="N53" s="19"/>
      <c r="O53" s="19"/>
      <c r="P53" s="143" t="s">
        <v>374</v>
      </c>
      <c r="Q53" s="19"/>
      <c r="R53" s="19"/>
      <c r="S53" s="19"/>
      <c r="T53" s="19"/>
      <c r="U53" s="143" t="s">
        <v>375</v>
      </c>
      <c r="V53" s="19"/>
      <c r="W53" s="19"/>
      <c r="X53" s="19"/>
      <c r="Y53" s="19"/>
      <c r="Z53" s="143" t="s">
        <v>376</v>
      </c>
      <c r="AA53" s="19"/>
      <c r="AB53" s="19"/>
      <c r="AC53" s="19"/>
      <c r="AD53" s="19"/>
      <c r="AE53" s="143" t="s">
        <v>377</v>
      </c>
      <c r="AF53" s="19"/>
      <c r="AG53" s="19"/>
      <c r="AH53" s="19"/>
      <c r="AI53" s="19"/>
      <c r="AJ53" s="143" t="s">
        <v>378</v>
      </c>
      <c r="AK53" s="19"/>
      <c r="AL53" s="19"/>
      <c r="AM53" s="19"/>
      <c r="AN53" s="19"/>
      <c r="AO53" s="143" t="s">
        <v>379</v>
      </c>
      <c r="AP53" s="19"/>
      <c r="AQ53" s="19"/>
      <c r="AR53" s="19"/>
    </row>
    <row r="54" spans="1:44" ht="12.75" customHeight="1" x14ac:dyDescent="0.2"/>
    <row r="95" spans="7:44" x14ac:dyDescent="0.2">
      <c r="G95" s="19" t="s">
        <v>356</v>
      </c>
      <c r="H95" s="19"/>
      <c r="I95" s="19">
        <f>LEN('1 R'!$A$3)</f>
        <v>6</v>
      </c>
      <c r="J95">
        <f>LEN('2 R'!$A$3)</f>
        <v>6</v>
      </c>
      <c r="K95">
        <f>LEN('3 R'!$A$3)</f>
        <v>6</v>
      </c>
      <c r="L95">
        <f>LEN('4 R'!$A$3)</f>
        <v>6</v>
      </c>
      <c r="M95">
        <f>LEN('5 R'!$A$3)</f>
        <v>6</v>
      </c>
      <c r="N95">
        <f>LEN('6 R'!$A$3)</f>
        <v>6</v>
      </c>
      <c r="O95">
        <f>LEN('7 R'!$A$3)</f>
        <v>6</v>
      </c>
      <c r="P95">
        <f>LEN('8 R'!$A$3)</f>
        <v>6</v>
      </c>
      <c r="Q95">
        <f>LEN('9 R'!$A$3)</f>
        <v>6</v>
      </c>
      <c r="R95">
        <f>LEN('10 R'!$A$3)</f>
        <v>7</v>
      </c>
      <c r="S95">
        <f>LEN('11 R'!$A$3)</f>
        <v>7</v>
      </c>
      <c r="T95">
        <f>LEN('12 R'!$A$3)</f>
        <v>7</v>
      </c>
      <c r="U95">
        <f>LEN('13 R'!$A$3)</f>
        <v>7</v>
      </c>
      <c r="V95">
        <f>LEN('14 R'!$A$3)</f>
        <v>7</v>
      </c>
      <c r="W95">
        <f>LEN('15 R'!$A$3)</f>
        <v>7</v>
      </c>
      <c r="X95">
        <f>LEN('16 R'!$A$3)</f>
        <v>7</v>
      </c>
      <c r="Y95">
        <f>LEN('17 R'!$A$3)</f>
        <v>7</v>
      </c>
      <c r="Z95">
        <f>LEN('18 R'!$A$3)</f>
        <v>7</v>
      </c>
      <c r="AA95">
        <f>LEN('19 R'!$A$3)</f>
        <v>7</v>
      </c>
      <c r="AB95">
        <f>LEN('20 R'!$A$3)</f>
        <v>7</v>
      </c>
      <c r="AC95">
        <f>LEN('21 R'!$A$3)</f>
        <v>7</v>
      </c>
      <c r="AD95">
        <f>LEN('22 R'!$A$3)</f>
        <v>7</v>
      </c>
      <c r="AE95">
        <f>LEN('23 R'!$A$3)</f>
        <v>7</v>
      </c>
      <c r="AF95">
        <f>LEN('24 R'!$A$3)</f>
        <v>7</v>
      </c>
      <c r="AG95">
        <f>LEN('25 R'!$A$3)</f>
        <v>7</v>
      </c>
      <c r="AH95">
        <f>LEN('26 R'!$A$3)</f>
        <v>7</v>
      </c>
      <c r="AI95">
        <f>LEN('27 R'!$A$3)</f>
        <v>7</v>
      </c>
      <c r="AJ95">
        <f>LEN('28 R'!$A$3)</f>
        <v>7</v>
      </c>
      <c r="AK95">
        <f>LEN('29 R'!$A$3)</f>
        <v>7</v>
      </c>
      <c r="AL95">
        <f>LEN('30 R'!$A$3)</f>
        <v>7</v>
      </c>
      <c r="AM95">
        <f>LEN('31 R'!$A$3)</f>
        <v>7</v>
      </c>
      <c r="AN95">
        <f>LEN('32 R'!$A$3)</f>
        <v>7</v>
      </c>
      <c r="AO95">
        <f>LEN('33 R'!$A$3)</f>
        <v>7</v>
      </c>
      <c r="AP95">
        <f>LEN('34 R'!$A$3)</f>
        <v>7</v>
      </c>
      <c r="AQ95">
        <f>LEN('35 R'!$A$3)</f>
        <v>7</v>
      </c>
      <c r="AR95">
        <f>LEN('Other Funds R'!$A$14)</f>
        <v>11</v>
      </c>
    </row>
    <row r="97" spans="7:44" x14ac:dyDescent="0.2">
      <c r="G97" t="s">
        <v>357</v>
      </c>
      <c r="I97">
        <f>FIND("F",'1 R'!$A$3,(LEN('1 R'!$A$3)-4))</f>
        <v>3</v>
      </c>
      <c r="J97">
        <f>FIND("F",'2 R'!$A$3,(LEN('2 R'!$A$3)-4))</f>
        <v>3</v>
      </c>
      <c r="K97">
        <f>FIND("F",'3 R'!$A$3,(LEN('3 R'!$A$3)-4))</f>
        <v>3</v>
      </c>
      <c r="L97">
        <f>FIND("F",'4 R'!$A$3,(LEN('4 R'!$A$3)-4))</f>
        <v>3</v>
      </c>
      <c r="M97">
        <f>FIND("F",'5 R'!$A$3,(LEN('5 R'!$A$3)-4))</f>
        <v>3</v>
      </c>
      <c r="N97">
        <f>FIND("F",'6 R'!$A$3,(LEN('6 R'!$A$3)-4))</f>
        <v>3</v>
      </c>
      <c r="O97">
        <f>FIND("F",'7 R'!$A$3,(LEN('7 R'!$A$3)-4))</f>
        <v>3</v>
      </c>
      <c r="P97">
        <f>FIND("F",'8 R'!$A$3,(LEN('8 R'!$A$3)-4))</f>
        <v>3</v>
      </c>
      <c r="Q97">
        <f>FIND("F",'9 R'!$A$3,(LEN('9 R'!$A$3)-4))</f>
        <v>3</v>
      </c>
      <c r="R97">
        <f>FIND("F",'10 R'!$A$3,(LEN('10 R'!$A$3)-4))</f>
        <v>4</v>
      </c>
      <c r="S97">
        <f>FIND("F",'11 R'!$A$3,(LEN('11 R'!$A$3)-4))</f>
        <v>4</v>
      </c>
      <c r="T97">
        <f>FIND("F",'12 R'!$A$3,(LEN('12 R'!$A$3)-4))</f>
        <v>4</v>
      </c>
      <c r="U97">
        <f>FIND("F",'13 R'!$A$3,(LEN('13 R'!$A$3)-4))</f>
        <v>4</v>
      </c>
      <c r="V97">
        <f>FIND("F",'14 R'!$A$3,(LEN('14 R'!$A$3)-4))</f>
        <v>4</v>
      </c>
      <c r="W97">
        <f>FIND("F",'15 R'!$A$3,(LEN('15 R'!$A$3)-4))</f>
        <v>4</v>
      </c>
      <c r="X97">
        <f>FIND("F",'16 R'!$A$3,(LEN('16 R'!$A$3)-4))</f>
        <v>4</v>
      </c>
      <c r="Y97">
        <f>FIND("F",'17 R'!$A$3,(LEN('17 R'!$A$3)-4))</f>
        <v>4</v>
      </c>
      <c r="Z97">
        <f>FIND("F",'18 R'!$A$3,(LEN('18 R'!$A$3)-4))</f>
        <v>4</v>
      </c>
      <c r="AA97">
        <f>FIND("F",'19 R'!$A$3,(LEN('19 R'!$A$3)-4))</f>
        <v>4</v>
      </c>
      <c r="AB97">
        <f>FIND("F",'20 R'!$A$3,(LEN('20 R'!$A$3)-4))</f>
        <v>4</v>
      </c>
      <c r="AC97">
        <f>FIND("F",'21 R'!$A$3,(LEN('21 R'!$A$3)-4))</f>
        <v>4</v>
      </c>
      <c r="AD97">
        <f>FIND("F",'22 R'!$A$3,(LEN('22 R'!$A$3)-4))</f>
        <v>4</v>
      </c>
      <c r="AE97">
        <f>FIND("F",'23 R'!$A$3,(LEN('23 R'!$A$3)-4))</f>
        <v>4</v>
      </c>
      <c r="AF97">
        <f>FIND("F",'24 R'!$A$3,(LEN('24 R'!$A$3)-4))</f>
        <v>4</v>
      </c>
      <c r="AG97">
        <f>FIND("F",'25 R'!$A$3,(LEN('25 R'!$A$3)-4))</f>
        <v>4</v>
      </c>
      <c r="AH97">
        <f>FIND("F",'26 R'!$A$3,(LEN('26 R'!$A$3)-4))</f>
        <v>4</v>
      </c>
      <c r="AI97">
        <f>FIND("F",'27 R'!$A$3,(LEN('27 R'!$A$3)-4))</f>
        <v>4</v>
      </c>
      <c r="AJ97">
        <f>FIND("F",'28 R'!$A$3,(LEN('28 R'!$A$3)-4))</f>
        <v>4</v>
      </c>
      <c r="AK97">
        <f>FIND("F",'29 R'!$A$3,(LEN('29 R'!$A$3)-4))</f>
        <v>4</v>
      </c>
      <c r="AL97">
        <f>FIND("F",'30 R'!$A$3,(LEN('30 R'!$A$3)-4))</f>
        <v>4</v>
      </c>
      <c r="AM97">
        <f>FIND("F",'31 R'!$A$3,(LEN('31 R'!$A$3)-4))</f>
        <v>4</v>
      </c>
      <c r="AN97">
        <f>FIND("F",'32 R'!$A$3,(LEN('32 R'!$A$3)-4))</f>
        <v>4</v>
      </c>
      <c r="AO97">
        <f>FIND("F",'33 R'!$A$3,(LEN('33 R'!$A$3)-4))</f>
        <v>4</v>
      </c>
      <c r="AP97">
        <f>FIND("F",'34 R'!$A$3,(LEN('34 R'!$A$3)-4))</f>
        <v>4</v>
      </c>
      <c r="AQ97">
        <f>FIND("F",'35 R'!$A$3,(LEN('35 R'!$A$3)-4))</f>
        <v>4</v>
      </c>
      <c r="AR97">
        <f>FIND("F",'Other Funds R'!$A$14,(LEN('Other Funds R'!$A$14)-4))</f>
        <v>7</v>
      </c>
    </row>
    <row r="99" spans="7:44" x14ac:dyDescent="0.2">
      <c r="G99" t="s">
        <v>358</v>
      </c>
      <c r="I99">
        <f>FIND(" ",'1 R'!$A$3,1)</f>
        <v>2</v>
      </c>
      <c r="J99">
        <f>FIND(" ",'2 R'!$A$3,1)</f>
        <v>2</v>
      </c>
      <c r="K99">
        <f>FIND(" ",'3 R'!$A$3,1)</f>
        <v>2</v>
      </c>
      <c r="L99">
        <f>FIND(" ",'4 R'!$A$3,1)</f>
        <v>2</v>
      </c>
      <c r="M99">
        <f>FIND(" ",'5 R'!$A$3,1)</f>
        <v>2</v>
      </c>
      <c r="N99">
        <f>FIND(" ",'6 R'!$A$3,1)</f>
        <v>2</v>
      </c>
      <c r="O99">
        <f>FIND(" ",'7 R'!$A$3,1)</f>
        <v>2</v>
      </c>
      <c r="P99">
        <f>FIND(" ",'8 R'!$A$3,1)</f>
        <v>2</v>
      </c>
      <c r="Q99">
        <f>FIND(" ",'9 R'!$A$3,1)</f>
        <v>2</v>
      </c>
      <c r="R99">
        <f>FIND(" ",'10 R'!$A$3,1)</f>
        <v>3</v>
      </c>
      <c r="S99">
        <f>FIND(" ",'11 R'!$A$3,1)</f>
        <v>3</v>
      </c>
      <c r="T99">
        <f>FIND(" ",'12 R'!$A$3,1)</f>
        <v>3</v>
      </c>
      <c r="U99">
        <f>FIND(" ",'13 R'!$A$3,1)</f>
        <v>3</v>
      </c>
      <c r="V99">
        <f>FIND(" ",'14 R'!$A$3,1)</f>
        <v>3</v>
      </c>
      <c r="W99">
        <f>FIND(" ",'15 R'!$A$3,1)</f>
        <v>3</v>
      </c>
      <c r="X99">
        <f>FIND(" ",'16 R'!$A$3,1)</f>
        <v>3</v>
      </c>
      <c r="Y99">
        <f>FIND(" ",'17 R'!$A$3,1)</f>
        <v>3</v>
      </c>
      <c r="Z99">
        <f>FIND(" ",'18 R'!$A$3,1)</f>
        <v>3</v>
      </c>
      <c r="AA99">
        <f>FIND(" ",'19 R'!$A$3,1)</f>
        <v>3</v>
      </c>
      <c r="AB99">
        <f>FIND(" ",'20 R'!$A$3,1)</f>
        <v>3</v>
      </c>
      <c r="AC99">
        <f>FIND(" ",'21 R'!$A$3,1)</f>
        <v>3</v>
      </c>
      <c r="AD99">
        <f>FIND(" ",'22 R'!$A$3,1)</f>
        <v>3</v>
      </c>
      <c r="AE99">
        <f>FIND(" ",'23 R'!$A$3,1)</f>
        <v>3</v>
      </c>
      <c r="AF99">
        <f>FIND(" ",'24 R'!$A$3,1)</f>
        <v>3</v>
      </c>
      <c r="AG99">
        <f>FIND(" ",'25 R'!$A$3,1)</f>
        <v>3</v>
      </c>
      <c r="AH99">
        <f>FIND(" ",'26 R'!$A$3,1)</f>
        <v>3</v>
      </c>
      <c r="AI99">
        <f>FIND(" ",'27 R'!$A$3,1)</f>
        <v>3</v>
      </c>
      <c r="AJ99">
        <f>FIND(" ",'28 R'!$A$3,1)</f>
        <v>3</v>
      </c>
      <c r="AK99">
        <f>FIND(" ",'29 R'!$A$3,1)</f>
        <v>3</v>
      </c>
      <c r="AL99">
        <f>FIND(" ",'30 R'!$A$3,1)</f>
        <v>3</v>
      </c>
      <c r="AM99">
        <f>FIND(" ",'31 R'!$A$3,1)</f>
        <v>3</v>
      </c>
      <c r="AN99">
        <f>FIND(" ",'32 R'!$A$3,1)</f>
        <v>3</v>
      </c>
      <c r="AO99">
        <f>FIND(" ",'33 R'!$A$3,1)</f>
        <v>3</v>
      </c>
      <c r="AP99">
        <f>FIND(" ",'34 R'!$A$3,1)</f>
        <v>3</v>
      </c>
      <c r="AQ99">
        <f>FIND(" ",'35 R'!$A$3,1)</f>
        <v>3</v>
      </c>
      <c r="AR99">
        <f>FIND(" ",'Other Funds R'!$A$14,1)</f>
        <v>6</v>
      </c>
    </row>
    <row r="100" spans="7:44" x14ac:dyDescent="0.2">
      <c r="G100" t="s">
        <v>359</v>
      </c>
      <c r="I100">
        <f>IF(I99+(I95-I97+2)&gt;I95,0,FIND(" ",'1 R'!$A$3,'Prior Year Actual Summary'!I99+1))</f>
        <v>0</v>
      </c>
      <c r="J100">
        <f>IF(J99+(J95-J97+2)&gt;J95,0,FIND(" ",'2 R'!$A$3,'Prior Year Actual Summary'!J99+1))</f>
        <v>0</v>
      </c>
      <c r="K100">
        <f>IF(K99+(K95-K97+2)&gt;K95,0,FIND(" ",'3 R'!$A$3,'Prior Year Actual Summary'!K99+1))</f>
        <v>0</v>
      </c>
      <c r="L100">
        <f>IF(L99+(L95-L97+2)&gt;L95,0,FIND(" ",'4 R'!$A$3,'Prior Year Actual Summary'!L99+1))</f>
        <v>0</v>
      </c>
      <c r="M100">
        <f>IF(M99+(M95-M97+2)&gt;M95,0,FIND(" ",'5 R'!$A$3,'Prior Year Actual Summary'!M99+1))</f>
        <v>0</v>
      </c>
      <c r="N100">
        <f>IF(N99+(N95-N97+2)&gt;N95,0,FIND(" ",'6 R'!$A$3,'Prior Year Actual Summary'!N99+1))</f>
        <v>0</v>
      </c>
      <c r="O100">
        <f>IF(O99+(O95-O97+2)&gt;O95,0,FIND(" ",'7 R'!$A$3,'Prior Year Actual Summary'!O99+1))</f>
        <v>0</v>
      </c>
      <c r="P100">
        <f>IF(P99+(P95-P97+2)&gt;P95,0,FIND(" ",'8 R'!$A$3,'Prior Year Actual Summary'!P99+1))</f>
        <v>0</v>
      </c>
      <c r="Q100">
        <f>IF(Q99+(Q95-Q97+2)&gt;Q95,0,FIND(" ",'9 R'!$A$3,'Prior Year Actual Summary'!Q99+1))</f>
        <v>0</v>
      </c>
      <c r="R100">
        <f>IF(R99+(R95-R97+2)&gt;R95,0,FIND(" ",'10 R'!$A$3,'Prior Year Actual Summary'!R99+1))</f>
        <v>0</v>
      </c>
      <c r="S100">
        <f>IF(S99+(S95-S97+2)&gt;S95,0,FIND(" ",'11 R'!$A$3,'Prior Year Actual Summary'!S99+1))</f>
        <v>0</v>
      </c>
      <c r="T100">
        <f>IF(T99+(T95-T97+2)&gt;T95,0,FIND(" ",'12 R'!$A$3,'Prior Year Actual Summary'!T99+1))</f>
        <v>0</v>
      </c>
      <c r="U100">
        <f>IF(U99+(U95-U97+2)&gt;U95,0,FIND(" ",'13 R'!$A$3,'Prior Year Actual Summary'!U99+1))</f>
        <v>0</v>
      </c>
      <c r="V100">
        <f>IF(V99+(V95-V97+2)&gt;V95,0,FIND(" ",'14 R'!$A$3,'Prior Year Actual Summary'!V99+1))</f>
        <v>0</v>
      </c>
      <c r="W100">
        <f>IF(W99+(W95-W97+2)&gt;W95,0,FIND(" ",'15 R'!$A$3,'Prior Year Actual Summary'!W99+1))</f>
        <v>0</v>
      </c>
      <c r="X100">
        <f>IF(X99+(X95-X97+2)&gt;X95,0,FIND(" ",'16 R'!$A$3,'Prior Year Actual Summary'!X99+1))</f>
        <v>0</v>
      </c>
      <c r="Y100">
        <f>IF(Y99+(Y95-Y97+2)&gt;Y95,0,FIND(" ",'17 R'!$A$3,'Prior Year Actual Summary'!Y99+1))</f>
        <v>0</v>
      </c>
      <c r="Z100">
        <f>IF(Z99+(Z95-Z97+2)&gt;Z95,0,FIND(" ",'18 R'!$A$3,'Prior Year Actual Summary'!Z99+1))</f>
        <v>0</v>
      </c>
      <c r="AA100">
        <f>IF(AA99+(AA95-AA97+2)&gt;AA95,0,FIND(" ",'19 R'!$A$3,'Prior Year Actual Summary'!AA99+1))</f>
        <v>0</v>
      </c>
      <c r="AB100">
        <f>IF(AB99+(AB95-AB97+2)&gt;AB95,0,FIND(" ",'20 R'!$A$3,'Prior Year Actual Summary'!AB99+1))</f>
        <v>0</v>
      </c>
      <c r="AC100">
        <f>IF(AC99+(AC95-AC97+2)&gt;AC95,0,FIND(" ",'21 R'!$A$3,'Prior Year Actual Summary'!AC99+1))</f>
        <v>0</v>
      </c>
      <c r="AD100">
        <f>IF(AD99+(AD95-AD97+2)&gt;AD95,0,FIND(" ",'22 R'!$A$3,'Prior Year Actual Summary'!AD99+1))</f>
        <v>0</v>
      </c>
      <c r="AE100">
        <f>IF(AE99+(AE95-AE97+2)&gt;AE95,0,FIND(" ",'23 R'!$A$3,'Prior Year Actual Summary'!AE99+1))</f>
        <v>0</v>
      </c>
      <c r="AF100">
        <f>IF(AF99+(AF95-AF97+2)&gt;AF95,0,FIND(" ",'24 R'!$A$3,'Prior Year Actual Summary'!AF99+1))</f>
        <v>0</v>
      </c>
      <c r="AG100">
        <f>IF(AG99+(AG95-AG97+2)&gt;AG95,0,FIND(" ",'25 R'!$A$3,'Prior Year Actual Summary'!AG99+1))</f>
        <v>0</v>
      </c>
      <c r="AH100">
        <f>IF(AH99+(AH95-AH97+2)&gt;AH95,0,FIND(" ",'26 R'!$A$3,'Prior Year Actual Summary'!AH99+1))</f>
        <v>0</v>
      </c>
      <c r="AI100">
        <f>IF(AI99+(AI95-AI97+2)&gt;AI95,0,FIND(" ",'27 R'!$A$3,'Prior Year Actual Summary'!AI99+1))</f>
        <v>0</v>
      </c>
      <c r="AJ100">
        <f>IF(AJ99+(AJ95-AJ97+2)&gt;AJ95,0,FIND(" ",'28 R'!$A$3,'Prior Year Actual Summary'!AJ99+1))</f>
        <v>0</v>
      </c>
      <c r="AK100">
        <f>IF(AK99+(AK95-AK97+2)&gt;AK95,0,FIND(" ",'29 R'!$A$3,'Prior Year Actual Summary'!AK99+1))</f>
        <v>0</v>
      </c>
      <c r="AL100">
        <f>IF(AL99+(AL95-AL97+2)&gt;AL95,0,FIND(" ",'30 R'!$A$3,'Prior Year Actual Summary'!AL99+1))</f>
        <v>0</v>
      </c>
      <c r="AM100">
        <f>IF(AM99+(AM95-AM97+2)&gt;AM95,0,FIND(" ",'31 R'!$A$3,'Prior Year Actual Summary'!AM99+1))</f>
        <v>0</v>
      </c>
      <c r="AN100">
        <f>IF(AN99+(AN95-AN97+2)&gt;AN95,0,FIND(" ",'32 R'!$A$3,'Prior Year Actual Summary'!AN99+1))</f>
        <v>0</v>
      </c>
      <c r="AO100">
        <f>IF(AO99+(AO95-AO97+2)&gt;AO95,0,FIND(" ",'33 R'!$A$3,'Prior Year Actual Summary'!AO99+1))</f>
        <v>0</v>
      </c>
      <c r="AP100">
        <f>IF(AP99+(AP95-AP97+2)&gt;AP95,0,FIND(" ",'34 R'!$A$3,'Prior Year Actual Summary'!AP99+1))</f>
        <v>0</v>
      </c>
      <c r="AQ100">
        <f>IF(AQ99+(AQ95-AQ97+2)&gt;AQ95,0,FIND(" ",'35 R'!$A$3,'Prior Year Actual Summary'!AQ99+1))</f>
        <v>0</v>
      </c>
      <c r="AR100">
        <f>IF(AR99+(AR95-AR97+2)&gt;AR95,0,FIND(" ",'Other Funds R'!$A$14,'Prior Year Actual Summary'!AR99+1))</f>
        <v>0</v>
      </c>
    </row>
    <row r="101" spans="7:44" x14ac:dyDescent="0.2">
      <c r="G101" t="s">
        <v>360</v>
      </c>
      <c r="I101">
        <f>IF(I100&gt;0,IF(I100+(I95-I97+2)&gt;I95,0,FIND(" ",'1 R'!$A$3,'Prior Year Actual Summary'!I100+1)),0)</f>
        <v>0</v>
      </c>
      <c r="J101">
        <f>IF(J100&gt;0,IF(J100+(J95-J97+2)&gt;J95,0,FIND(" ",'2 R'!$A$3,'Prior Year Actual Summary'!J100+1)),0)</f>
        <v>0</v>
      </c>
      <c r="K101">
        <f>IF(K100&gt;0,IF(K100+(K95-K97+2)&gt;K95,0,FIND(" ",'3 R'!$A$3,'Prior Year Actual Summary'!K100+1)),0)</f>
        <v>0</v>
      </c>
      <c r="L101">
        <f>IF(L100&gt;0,IF(L100+(L95-L97+2)&gt;L95,0,FIND(" ",'4 R'!$A$3,'Prior Year Actual Summary'!L100+1)),0)</f>
        <v>0</v>
      </c>
      <c r="M101">
        <f>IF(M100&gt;0,IF(M100+(M95-M97+2)&gt;M95,0,FIND(" ",'5 R'!$A$3,'Prior Year Actual Summary'!M100+1)),0)</f>
        <v>0</v>
      </c>
      <c r="N101">
        <f>IF(N100&gt;0,IF(N100+(N95-N97+2)&gt;N95,0,FIND(" ",'6 R'!$A$3,'Prior Year Actual Summary'!N100+1)),0)</f>
        <v>0</v>
      </c>
      <c r="O101">
        <f>IF(O100&gt;0,IF(O100+(O95-O97+2)&gt;O95,0,FIND(" ",'7 R'!$A$3,'Prior Year Actual Summary'!O100+1)),0)</f>
        <v>0</v>
      </c>
      <c r="P101">
        <f>IF(P100&gt;0,IF(P100+(P95-P97+2)&gt;P95,0,FIND(" ",'8 R'!$A$3,'Prior Year Actual Summary'!P100+1)),0)</f>
        <v>0</v>
      </c>
      <c r="Q101">
        <f>IF(Q100&gt;0,IF(Q100+(Q95-Q97+2)&gt;Q95,0,FIND(" ",'9 R'!$A$3,'Prior Year Actual Summary'!Q100+1)),0)</f>
        <v>0</v>
      </c>
      <c r="R101">
        <f>IF(R100&gt;0,IF(R100+(R95-R97+2)&gt;R95,0,FIND(" ",'10 R'!$A$3,'Prior Year Actual Summary'!R100+1)),0)</f>
        <v>0</v>
      </c>
      <c r="S101">
        <f>IF(S100&gt;0,IF(S100+(S95-S97+2)&gt;S95,0,FIND(" ",'11 R'!$A$3,'Prior Year Actual Summary'!S100+1)),0)</f>
        <v>0</v>
      </c>
      <c r="T101">
        <f>IF(T100&gt;0,IF(T100+(T95-T97+2)&gt;T95,0,FIND(" ",'12 R'!$A$3,'Prior Year Actual Summary'!T100+1)),0)</f>
        <v>0</v>
      </c>
      <c r="U101">
        <f>IF(U100&gt;0,IF(U100+(U95-U97+2)&gt;U95,0,FIND(" ",'13 R'!$A$3,'Prior Year Actual Summary'!U100+1)),0)</f>
        <v>0</v>
      </c>
      <c r="V101">
        <f>IF(V100&gt;0,IF(V100+(V95-V97+2)&gt;V95,0,FIND(" ",'14 R'!$A$3,'Prior Year Actual Summary'!V100+1)),0)</f>
        <v>0</v>
      </c>
      <c r="W101">
        <f>IF(W100&gt;0,IF(W100+(W95-W97+2)&gt;W95,0,FIND(" ",'15 R'!$A$3,'Prior Year Actual Summary'!W100+1)),0)</f>
        <v>0</v>
      </c>
      <c r="X101">
        <f>IF(X100&gt;0,IF(X100+(X95-X97+2)&gt;X95,0,FIND(" ",'16 R'!$A$3,'Prior Year Actual Summary'!X100+1)),0)</f>
        <v>0</v>
      </c>
      <c r="Y101">
        <f>IF(Y100&gt;0,IF(Y100+(Y95-Y97+2)&gt;Y95,0,FIND(" ",'17 R'!$A$3,'Prior Year Actual Summary'!Y100+1)),0)</f>
        <v>0</v>
      </c>
      <c r="Z101">
        <f>IF(Z100&gt;0,IF(Z100+(Z95-Z97+2)&gt;Z95,0,FIND(" ",'18 R'!$A$3,'Prior Year Actual Summary'!Z100+1)),0)</f>
        <v>0</v>
      </c>
      <c r="AA101">
        <f>IF(AA100&gt;0,IF(AA100+(AA95-AA97+2)&gt;AA95,0,FIND(" ",'19 R'!$A$3,'Prior Year Actual Summary'!AA100+1)),0)</f>
        <v>0</v>
      </c>
      <c r="AB101">
        <f>IF(AB100&gt;0,IF(AB100+(AB95-AB97+2)&gt;AB95,0,FIND(" ",'20 R'!$A$3,'Prior Year Actual Summary'!AB100+1)),0)</f>
        <v>0</v>
      </c>
      <c r="AC101">
        <f>IF(AC100&gt;0,IF(AC100+(AC95-AC97+2)&gt;AC95,0,FIND(" ",'21 R'!$A$3,'Prior Year Actual Summary'!AC100+1)),0)</f>
        <v>0</v>
      </c>
      <c r="AD101">
        <f>IF(AD100&gt;0,IF(AD100+(AD95-AD97+2)&gt;AD95,0,FIND(" ",'22 R'!$A$3,'Prior Year Actual Summary'!AD100+1)),0)</f>
        <v>0</v>
      </c>
      <c r="AE101">
        <f>IF(AE100&gt;0,IF(AE100+(AE95-AE97+2)&gt;AE95,0,FIND(" ",'23 R'!$A$3,'Prior Year Actual Summary'!AE100+1)),0)</f>
        <v>0</v>
      </c>
      <c r="AF101">
        <f>IF(AF100&gt;0,IF(AF100+(AF95-AF97+2)&gt;AF95,0,FIND(" ",'24 R'!$A$3,'Prior Year Actual Summary'!AF100+1)),0)</f>
        <v>0</v>
      </c>
      <c r="AG101">
        <f>IF(AG100&gt;0,IF(AG100+(AG95-AG97+2)&gt;AG95,0,FIND(" ",'25 R'!$A$3,'Prior Year Actual Summary'!AG100+1)),0)</f>
        <v>0</v>
      </c>
      <c r="AH101">
        <f>IF(AH100&gt;0,IF(AH100+(AH95-AH97+2)&gt;AH95,0,FIND(" ",'26 R'!$A$3,'Prior Year Actual Summary'!AH100+1)),0)</f>
        <v>0</v>
      </c>
      <c r="AI101">
        <f>IF(AI100&gt;0,IF(AI100+(AI95-AI97+2)&gt;AI95,0,FIND(" ",'27 R'!$A$3,'Prior Year Actual Summary'!AI100+1)),0)</f>
        <v>0</v>
      </c>
      <c r="AJ101">
        <f>IF(AJ100&gt;0,IF(AJ100+(AJ95-AJ97+2)&gt;AJ95,0,FIND(" ",'28 R'!$A$3,'Prior Year Actual Summary'!AJ100+1)),0)</f>
        <v>0</v>
      </c>
      <c r="AK101">
        <f>IF(AK100&gt;0,IF(AK100+(AK95-AK97+2)&gt;AK95,0,FIND(" ",'29 R'!$A$3,'Prior Year Actual Summary'!AK100+1)),0)</f>
        <v>0</v>
      </c>
      <c r="AL101">
        <f>IF(AL100&gt;0,IF(AL100+(AL95-AL97+2)&gt;AL95,0,FIND(" ",'30 R'!$A$3,'Prior Year Actual Summary'!AL100+1)),0)</f>
        <v>0</v>
      </c>
      <c r="AM101">
        <f>IF(AM100&gt;0,IF(AM100+(AM95-AM97+2)&gt;AM95,0,FIND(" ",'31 R'!$A$3,'Prior Year Actual Summary'!AM100+1)),0)</f>
        <v>0</v>
      </c>
      <c r="AN101">
        <f>IF(AN100&gt;0,IF(AN100+(AN95-AN97+2)&gt;AN95,0,FIND(" ",'32 R'!$A$3,'Prior Year Actual Summary'!AN100+1)),0)</f>
        <v>0</v>
      </c>
      <c r="AO101">
        <f>IF(AO100&gt;0,IF(AO100+(AO95-AO97+2)&gt;AO95,0,FIND(" ",'33 R'!$A$3,'Prior Year Actual Summary'!AO100+1)),0)</f>
        <v>0</v>
      </c>
      <c r="AP101">
        <f>IF(AP100&gt;0,IF(AP100+(AP95-AP97+2)&gt;AP95,0,FIND(" ",'34 R'!$A$3,'Prior Year Actual Summary'!AP100+1)),0)</f>
        <v>0</v>
      </c>
      <c r="AQ101">
        <f>IF(AQ100&gt;0,IF(AQ100+(AQ95-AQ97+2)&gt;AQ95,0,FIND(" ",'35 R'!$A$3,'Prior Year Actual Summary'!AQ100+1)),0)</f>
        <v>0</v>
      </c>
      <c r="AR101">
        <f>IF(AR100&gt;0,IF(AR100+(AR95-AR97+2)&gt;AR95,0,FIND(" ",'Other Funds R'!$A$14,'Prior Year Actual Summary'!AR100+1)),0)</f>
        <v>0</v>
      </c>
    </row>
    <row r="102" spans="7:44" x14ac:dyDescent="0.2">
      <c r="G102" t="s">
        <v>361</v>
      </c>
      <c r="I102">
        <f>IF(I101&gt;0,IF(I101+(I95-I97+2)&gt;I95,0,FIND(" ",'1 R'!$A$3,'Prior Year Actual Summary'!I101+1)),0)</f>
        <v>0</v>
      </c>
      <c r="J102">
        <f>IF(J101&gt;0,IF(J101+(J95-J97+2)&gt;J95,0,FIND(" ",'2 R'!$A$3,'Prior Year Actual Summary'!J101+1)),0)</f>
        <v>0</v>
      </c>
      <c r="K102">
        <f>IF(K101&gt;0,IF(K101+(K95-K97+2)&gt;K95,0,FIND(" ",'3 R'!$A$3,'Prior Year Actual Summary'!K101+1)),0)</f>
        <v>0</v>
      </c>
      <c r="L102">
        <f>IF(L101&gt;0,IF(L101+(L95-L97+2)&gt;L95,0,FIND(" ",'4 R'!$A$3,'Prior Year Actual Summary'!L101+1)),0)</f>
        <v>0</v>
      </c>
      <c r="M102">
        <f>IF(M101&gt;0,IF(M101+(M95-M97+2)&gt;M95,0,FIND(" ",'5 R'!$A$3,'Prior Year Actual Summary'!M101+1)),0)</f>
        <v>0</v>
      </c>
      <c r="N102">
        <f>IF(N101&gt;0,IF(N101+(N95-N97+2)&gt;N95,0,FIND(" ",'6 R'!$A$3,'Prior Year Actual Summary'!N101+1)),0)</f>
        <v>0</v>
      </c>
      <c r="O102">
        <f>IF(O101&gt;0,IF(O101+(O95-O97+2)&gt;O95,0,FIND(" ",'7 R'!$A$3,'Prior Year Actual Summary'!O101+1)),0)</f>
        <v>0</v>
      </c>
      <c r="P102">
        <f>IF(P101&gt;0,IF(P101+(P95-P97+2)&gt;P95,0,FIND(" ",'8 R'!$A$3,'Prior Year Actual Summary'!P101+1)),0)</f>
        <v>0</v>
      </c>
      <c r="Q102">
        <f>IF(Q101&gt;0,IF(Q101+(Q95-Q97+2)&gt;Q95,0,FIND(" ",'9 R'!$A$3,'Prior Year Actual Summary'!Q101+1)),0)</f>
        <v>0</v>
      </c>
      <c r="R102">
        <f>IF(R101&gt;0,IF(R101+(R95-R97+2)&gt;R95,0,FIND(" ",'10 R'!$A$3,'Prior Year Actual Summary'!R101+1)),0)</f>
        <v>0</v>
      </c>
      <c r="S102">
        <f>IF(S101&gt;0,IF(S101+(S95-S97+2)&gt;S95,0,FIND(" ",'11 R'!$A$3,'Prior Year Actual Summary'!S101+1)),0)</f>
        <v>0</v>
      </c>
      <c r="T102">
        <f>IF(T101&gt;0,IF(T101+(T95-T97+2)&gt;T95,0,FIND(" ",'12 R'!$A$3,'Prior Year Actual Summary'!T101+1)),0)</f>
        <v>0</v>
      </c>
      <c r="U102">
        <f>IF(U101&gt;0,IF(U101+(U95-U97+2)&gt;U95,0,FIND(" ",'13 R'!$A$3,'Prior Year Actual Summary'!U101+1)),0)</f>
        <v>0</v>
      </c>
      <c r="V102">
        <f>IF(V101&gt;0,IF(V101+(V95-V97+2)&gt;V95,0,FIND(" ",'14 R'!$A$3,'Prior Year Actual Summary'!V101+1)),0)</f>
        <v>0</v>
      </c>
      <c r="W102">
        <f>IF(W101&gt;0,IF(W101+(W95-W97+2)&gt;W95,0,FIND(" ",'15 R'!$A$3,'Prior Year Actual Summary'!W101+1)),0)</f>
        <v>0</v>
      </c>
      <c r="X102">
        <f>IF(X101&gt;0,IF(X101+(X95-X97+2)&gt;X95,0,FIND(" ",'16 R'!$A$3,'Prior Year Actual Summary'!X101+1)),0)</f>
        <v>0</v>
      </c>
      <c r="Y102">
        <f>IF(Y101&gt;0,IF(Y101+(Y95-Y97+2)&gt;Y95,0,FIND(" ",'17 R'!$A$3,'Prior Year Actual Summary'!Y101+1)),0)</f>
        <v>0</v>
      </c>
      <c r="Z102">
        <f>IF(Z101&gt;0,IF(Z101+(Z95-Z97+2)&gt;Z95,0,FIND(" ",'18 R'!$A$3,'Prior Year Actual Summary'!Z101+1)),0)</f>
        <v>0</v>
      </c>
      <c r="AA102">
        <f>IF(AA101&gt;0,IF(AA101+(AA95-AA97+2)&gt;AA95,0,FIND(" ",'19 R'!$A$3,'Prior Year Actual Summary'!AA101+1)),0)</f>
        <v>0</v>
      </c>
      <c r="AB102">
        <f>IF(AB101&gt;0,IF(AB101+(AB95-AB97+2)&gt;AB95,0,FIND(" ",'20 R'!$A$3,'Prior Year Actual Summary'!AB101+1)),0)</f>
        <v>0</v>
      </c>
      <c r="AC102">
        <f>IF(AC101&gt;0,IF(AC101+(AC95-AC97+2)&gt;AC95,0,FIND(" ",'21 R'!$A$3,'Prior Year Actual Summary'!AC101+1)),0)</f>
        <v>0</v>
      </c>
      <c r="AD102">
        <f>IF(AD101&gt;0,IF(AD101+(AD95-AD97+2)&gt;AD95,0,FIND(" ",'22 R'!$A$3,'Prior Year Actual Summary'!AD101+1)),0)</f>
        <v>0</v>
      </c>
      <c r="AE102">
        <f>IF(AE101&gt;0,IF(AE101+(AE95-AE97+2)&gt;AE95,0,FIND(" ",'23 R'!$A$3,'Prior Year Actual Summary'!AE101+1)),0)</f>
        <v>0</v>
      </c>
      <c r="AF102">
        <f>IF(AF101&gt;0,IF(AF101+(AF95-AF97+2)&gt;AF95,0,FIND(" ",'24 R'!$A$3,'Prior Year Actual Summary'!AF101+1)),0)</f>
        <v>0</v>
      </c>
      <c r="AG102">
        <f>IF(AG101&gt;0,IF(AG101+(AG95-AG97+2)&gt;AG95,0,FIND(" ",'25 R'!$A$3,'Prior Year Actual Summary'!AG101+1)),0)</f>
        <v>0</v>
      </c>
      <c r="AH102">
        <f>IF(AH101&gt;0,IF(AH101+(AH95-AH97+2)&gt;AH95,0,FIND(" ",'26 R'!$A$3,'Prior Year Actual Summary'!AH101+1)),0)</f>
        <v>0</v>
      </c>
      <c r="AI102">
        <f>IF(AI101&gt;0,IF(AI101+(AI95-AI97+2)&gt;AI95,0,FIND(" ",'27 R'!$A$3,'Prior Year Actual Summary'!AI101+1)),0)</f>
        <v>0</v>
      </c>
      <c r="AJ102">
        <f>IF(AJ101&gt;0,IF(AJ101+(AJ95-AJ97+2)&gt;AJ95,0,FIND(" ",'28 R'!$A$3,'Prior Year Actual Summary'!AJ101+1)),0)</f>
        <v>0</v>
      </c>
      <c r="AK102">
        <f>IF(AK101&gt;0,IF(AK101+(AK95-AK97+2)&gt;AK95,0,FIND(" ",'29 R'!$A$3,'Prior Year Actual Summary'!AK101+1)),0)</f>
        <v>0</v>
      </c>
      <c r="AL102">
        <f>IF(AL101&gt;0,IF(AL101+(AL95-AL97+2)&gt;AL95,0,FIND(" ",'30 R'!$A$3,'Prior Year Actual Summary'!AL101+1)),0)</f>
        <v>0</v>
      </c>
      <c r="AM102">
        <f>IF(AM101&gt;0,IF(AM101+(AM95-AM97+2)&gt;AM95,0,FIND(" ",'31 R'!$A$3,'Prior Year Actual Summary'!AM101+1)),0)</f>
        <v>0</v>
      </c>
      <c r="AN102">
        <f>IF(AN101&gt;0,IF(AN101+(AN95-AN97+2)&gt;AN95,0,FIND(" ",'32 R'!$A$3,'Prior Year Actual Summary'!AN101+1)),0)</f>
        <v>0</v>
      </c>
      <c r="AO102">
        <f>IF(AO101&gt;0,IF(AO101+(AO95-AO97+2)&gt;AO95,0,FIND(" ",'33 R'!$A$3,'Prior Year Actual Summary'!AO101+1)),0)</f>
        <v>0</v>
      </c>
      <c r="AP102">
        <f>IF(AP101&gt;0,IF(AP101+(AP95-AP97+2)&gt;AP95,0,FIND(" ",'34 R'!$A$3,'Prior Year Actual Summary'!AP101+1)),0)</f>
        <v>0</v>
      </c>
      <c r="AQ102">
        <f>IF(AQ101&gt;0,IF(AQ101+(AQ95-AQ97+2)&gt;AQ95,0,FIND(" ",'35 R'!$A$3,'Prior Year Actual Summary'!AQ101+1)),0)</f>
        <v>0</v>
      </c>
      <c r="AR102">
        <f>IF(AR101&gt;0,IF(AR101+(AR95-AR97+2)&gt;AR95,0,FIND(" ",'Other Funds R'!$A$14,'Prior Year Actual Summary'!AR101+1)),0)</f>
        <v>0</v>
      </c>
    </row>
    <row r="104" spans="7:44" x14ac:dyDescent="0.2">
      <c r="G104" t="s">
        <v>362</v>
      </c>
      <c r="I104">
        <f t="shared" ref="I104:AR104" si="10">+I99-1</f>
        <v>1</v>
      </c>
      <c r="J104">
        <f t="shared" si="10"/>
        <v>1</v>
      </c>
      <c r="K104">
        <f t="shared" si="10"/>
        <v>1</v>
      </c>
      <c r="L104">
        <f t="shared" si="10"/>
        <v>1</v>
      </c>
      <c r="M104">
        <f t="shared" si="10"/>
        <v>1</v>
      </c>
      <c r="N104">
        <f t="shared" si="10"/>
        <v>1</v>
      </c>
      <c r="O104">
        <f t="shared" si="10"/>
        <v>1</v>
      </c>
      <c r="P104">
        <f t="shared" si="10"/>
        <v>1</v>
      </c>
      <c r="Q104">
        <f t="shared" si="10"/>
        <v>1</v>
      </c>
      <c r="R104">
        <f t="shared" si="10"/>
        <v>2</v>
      </c>
      <c r="S104">
        <f t="shared" si="10"/>
        <v>2</v>
      </c>
      <c r="T104">
        <f t="shared" si="10"/>
        <v>2</v>
      </c>
      <c r="U104">
        <f t="shared" si="10"/>
        <v>2</v>
      </c>
      <c r="V104">
        <f t="shared" si="10"/>
        <v>2</v>
      </c>
      <c r="W104">
        <f t="shared" si="10"/>
        <v>2</v>
      </c>
      <c r="X104">
        <f t="shared" si="10"/>
        <v>2</v>
      </c>
      <c r="Y104">
        <f t="shared" si="10"/>
        <v>2</v>
      </c>
      <c r="Z104">
        <f t="shared" si="10"/>
        <v>2</v>
      </c>
      <c r="AA104">
        <f t="shared" si="10"/>
        <v>2</v>
      </c>
      <c r="AB104">
        <f t="shared" si="10"/>
        <v>2</v>
      </c>
      <c r="AC104">
        <f t="shared" si="10"/>
        <v>2</v>
      </c>
      <c r="AD104">
        <f t="shared" si="10"/>
        <v>2</v>
      </c>
      <c r="AE104">
        <f t="shared" si="10"/>
        <v>2</v>
      </c>
      <c r="AF104">
        <f t="shared" si="10"/>
        <v>2</v>
      </c>
      <c r="AG104">
        <f t="shared" si="10"/>
        <v>2</v>
      </c>
      <c r="AH104">
        <f t="shared" si="10"/>
        <v>2</v>
      </c>
      <c r="AI104">
        <f t="shared" si="10"/>
        <v>2</v>
      </c>
      <c r="AJ104">
        <f t="shared" si="10"/>
        <v>2</v>
      </c>
      <c r="AK104">
        <f t="shared" si="10"/>
        <v>2</v>
      </c>
      <c r="AL104">
        <f t="shared" si="10"/>
        <v>2</v>
      </c>
      <c r="AM104">
        <f t="shared" si="10"/>
        <v>2</v>
      </c>
      <c r="AN104">
        <f t="shared" si="10"/>
        <v>2</v>
      </c>
      <c r="AO104">
        <f t="shared" si="10"/>
        <v>2</v>
      </c>
      <c r="AP104">
        <f t="shared" si="10"/>
        <v>2</v>
      </c>
      <c r="AQ104">
        <f t="shared" si="10"/>
        <v>2</v>
      </c>
      <c r="AR104">
        <f t="shared" si="10"/>
        <v>5</v>
      </c>
    </row>
    <row r="105" spans="7:44" x14ac:dyDescent="0.2">
      <c r="G105" t="s">
        <v>363</v>
      </c>
      <c r="I105">
        <f t="shared" ref="I105:AR105" si="11">+I100-I99-1</f>
        <v>-3</v>
      </c>
      <c r="J105">
        <f t="shared" si="11"/>
        <v>-3</v>
      </c>
      <c r="K105">
        <f t="shared" si="11"/>
        <v>-3</v>
      </c>
      <c r="L105">
        <f t="shared" si="11"/>
        <v>-3</v>
      </c>
      <c r="M105">
        <f t="shared" si="11"/>
        <v>-3</v>
      </c>
      <c r="N105">
        <f t="shared" si="11"/>
        <v>-3</v>
      </c>
      <c r="O105">
        <f t="shared" si="11"/>
        <v>-3</v>
      </c>
      <c r="P105">
        <f t="shared" si="11"/>
        <v>-3</v>
      </c>
      <c r="Q105">
        <f t="shared" si="11"/>
        <v>-3</v>
      </c>
      <c r="R105">
        <f t="shared" si="11"/>
        <v>-4</v>
      </c>
      <c r="S105">
        <f t="shared" si="11"/>
        <v>-4</v>
      </c>
      <c r="T105">
        <f t="shared" si="11"/>
        <v>-4</v>
      </c>
      <c r="U105">
        <f t="shared" si="11"/>
        <v>-4</v>
      </c>
      <c r="V105">
        <f t="shared" si="11"/>
        <v>-4</v>
      </c>
      <c r="W105">
        <f t="shared" si="11"/>
        <v>-4</v>
      </c>
      <c r="X105">
        <f t="shared" si="11"/>
        <v>-4</v>
      </c>
      <c r="Y105">
        <f t="shared" si="11"/>
        <v>-4</v>
      </c>
      <c r="Z105">
        <f t="shared" si="11"/>
        <v>-4</v>
      </c>
      <c r="AA105">
        <f t="shared" si="11"/>
        <v>-4</v>
      </c>
      <c r="AB105">
        <f t="shared" si="11"/>
        <v>-4</v>
      </c>
      <c r="AC105">
        <f t="shared" si="11"/>
        <v>-4</v>
      </c>
      <c r="AD105">
        <f t="shared" si="11"/>
        <v>-4</v>
      </c>
      <c r="AE105">
        <f t="shared" si="11"/>
        <v>-4</v>
      </c>
      <c r="AF105">
        <f t="shared" si="11"/>
        <v>-4</v>
      </c>
      <c r="AG105">
        <f t="shared" si="11"/>
        <v>-4</v>
      </c>
      <c r="AH105">
        <f t="shared" si="11"/>
        <v>-4</v>
      </c>
      <c r="AI105">
        <f t="shared" si="11"/>
        <v>-4</v>
      </c>
      <c r="AJ105">
        <f t="shared" si="11"/>
        <v>-4</v>
      </c>
      <c r="AK105">
        <f t="shared" si="11"/>
        <v>-4</v>
      </c>
      <c r="AL105">
        <f t="shared" si="11"/>
        <v>-4</v>
      </c>
      <c r="AM105">
        <f t="shared" si="11"/>
        <v>-4</v>
      </c>
      <c r="AN105">
        <f t="shared" si="11"/>
        <v>-4</v>
      </c>
      <c r="AO105">
        <f t="shared" si="11"/>
        <v>-4</v>
      </c>
      <c r="AP105">
        <f t="shared" si="11"/>
        <v>-4</v>
      </c>
      <c r="AQ105">
        <f t="shared" si="11"/>
        <v>-4</v>
      </c>
      <c r="AR105">
        <f t="shared" si="11"/>
        <v>-7</v>
      </c>
    </row>
    <row r="106" spans="7:44" x14ac:dyDescent="0.2">
      <c r="G106" t="s">
        <v>364</v>
      </c>
      <c r="I106">
        <f t="shared" ref="I106:AR106" si="12">+I101-I100-1</f>
        <v>-1</v>
      </c>
      <c r="J106">
        <f t="shared" si="12"/>
        <v>-1</v>
      </c>
      <c r="K106">
        <f t="shared" si="12"/>
        <v>-1</v>
      </c>
      <c r="L106">
        <f t="shared" si="12"/>
        <v>-1</v>
      </c>
      <c r="M106">
        <f t="shared" si="12"/>
        <v>-1</v>
      </c>
      <c r="N106">
        <f t="shared" si="12"/>
        <v>-1</v>
      </c>
      <c r="O106">
        <f t="shared" si="12"/>
        <v>-1</v>
      </c>
      <c r="P106">
        <f t="shared" si="12"/>
        <v>-1</v>
      </c>
      <c r="Q106">
        <f t="shared" si="12"/>
        <v>-1</v>
      </c>
      <c r="R106">
        <f t="shared" si="12"/>
        <v>-1</v>
      </c>
      <c r="S106">
        <f t="shared" si="12"/>
        <v>-1</v>
      </c>
      <c r="T106">
        <f t="shared" si="12"/>
        <v>-1</v>
      </c>
      <c r="U106">
        <f t="shared" si="12"/>
        <v>-1</v>
      </c>
      <c r="V106">
        <f t="shared" si="12"/>
        <v>-1</v>
      </c>
      <c r="W106">
        <f t="shared" si="12"/>
        <v>-1</v>
      </c>
      <c r="X106">
        <f t="shared" si="12"/>
        <v>-1</v>
      </c>
      <c r="Y106">
        <f t="shared" si="12"/>
        <v>-1</v>
      </c>
      <c r="Z106">
        <f t="shared" si="12"/>
        <v>-1</v>
      </c>
      <c r="AA106">
        <f t="shared" si="12"/>
        <v>-1</v>
      </c>
      <c r="AB106">
        <f t="shared" si="12"/>
        <v>-1</v>
      </c>
      <c r="AC106">
        <f t="shared" si="12"/>
        <v>-1</v>
      </c>
      <c r="AD106">
        <f t="shared" si="12"/>
        <v>-1</v>
      </c>
      <c r="AE106">
        <f t="shared" si="12"/>
        <v>-1</v>
      </c>
      <c r="AF106">
        <f t="shared" si="12"/>
        <v>-1</v>
      </c>
      <c r="AG106">
        <f t="shared" si="12"/>
        <v>-1</v>
      </c>
      <c r="AH106">
        <f t="shared" si="12"/>
        <v>-1</v>
      </c>
      <c r="AI106">
        <f t="shared" si="12"/>
        <v>-1</v>
      </c>
      <c r="AJ106">
        <f t="shared" si="12"/>
        <v>-1</v>
      </c>
      <c r="AK106">
        <f t="shared" si="12"/>
        <v>-1</v>
      </c>
      <c r="AL106">
        <f t="shared" si="12"/>
        <v>-1</v>
      </c>
      <c r="AM106">
        <f t="shared" si="12"/>
        <v>-1</v>
      </c>
      <c r="AN106">
        <f t="shared" si="12"/>
        <v>-1</v>
      </c>
      <c r="AO106">
        <f t="shared" si="12"/>
        <v>-1</v>
      </c>
      <c r="AP106">
        <f t="shared" si="12"/>
        <v>-1</v>
      </c>
      <c r="AQ106">
        <f t="shared" si="12"/>
        <v>-1</v>
      </c>
      <c r="AR106">
        <f t="shared" si="12"/>
        <v>-1</v>
      </c>
    </row>
    <row r="107" spans="7:44" x14ac:dyDescent="0.2">
      <c r="G107" t="s">
        <v>365</v>
      </c>
      <c r="I107">
        <f t="shared" ref="I107:AR107" si="13">+I102-I101-1</f>
        <v>-1</v>
      </c>
      <c r="J107">
        <f t="shared" si="13"/>
        <v>-1</v>
      </c>
      <c r="K107">
        <f t="shared" si="13"/>
        <v>-1</v>
      </c>
      <c r="L107">
        <f t="shared" si="13"/>
        <v>-1</v>
      </c>
      <c r="M107">
        <f t="shared" si="13"/>
        <v>-1</v>
      </c>
      <c r="N107">
        <f t="shared" si="13"/>
        <v>-1</v>
      </c>
      <c r="O107">
        <f t="shared" si="13"/>
        <v>-1</v>
      </c>
      <c r="P107">
        <f t="shared" si="13"/>
        <v>-1</v>
      </c>
      <c r="Q107">
        <f t="shared" si="13"/>
        <v>-1</v>
      </c>
      <c r="R107">
        <f t="shared" si="13"/>
        <v>-1</v>
      </c>
      <c r="S107">
        <f t="shared" si="13"/>
        <v>-1</v>
      </c>
      <c r="T107">
        <f t="shared" si="13"/>
        <v>-1</v>
      </c>
      <c r="U107">
        <f t="shared" si="13"/>
        <v>-1</v>
      </c>
      <c r="V107">
        <f t="shared" si="13"/>
        <v>-1</v>
      </c>
      <c r="W107">
        <f t="shared" si="13"/>
        <v>-1</v>
      </c>
      <c r="X107">
        <f t="shared" si="13"/>
        <v>-1</v>
      </c>
      <c r="Y107">
        <f t="shared" si="13"/>
        <v>-1</v>
      </c>
      <c r="Z107">
        <f t="shared" si="13"/>
        <v>-1</v>
      </c>
      <c r="AA107">
        <f t="shared" si="13"/>
        <v>-1</v>
      </c>
      <c r="AB107">
        <f t="shared" si="13"/>
        <v>-1</v>
      </c>
      <c r="AC107">
        <f t="shared" si="13"/>
        <v>-1</v>
      </c>
      <c r="AD107">
        <f t="shared" si="13"/>
        <v>-1</v>
      </c>
      <c r="AE107">
        <f t="shared" si="13"/>
        <v>-1</v>
      </c>
      <c r="AF107">
        <f t="shared" si="13"/>
        <v>-1</v>
      </c>
      <c r="AG107">
        <f t="shared" si="13"/>
        <v>-1</v>
      </c>
      <c r="AH107">
        <f t="shared" si="13"/>
        <v>-1</v>
      </c>
      <c r="AI107">
        <f t="shared" si="13"/>
        <v>-1</v>
      </c>
      <c r="AJ107">
        <f t="shared" si="13"/>
        <v>-1</v>
      </c>
      <c r="AK107">
        <f t="shared" si="13"/>
        <v>-1</v>
      </c>
      <c r="AL107">
        <f t="shared" si="13"/>
        <v>-1</v>
      </c>
      <c r="AM107">
        <f t="shared" si="13"/>
        <v>-1</v>
      </c>
      <c r="AN107">
        <f t="shared" si="13"/>
        <v>-1</v>
      </c>
      <c r="AO107">
        <f t="shared" si="13"/>
        <v>-1</v>
      </c>
      <c r="AP107">
        <f t="shared" si="13"/>
        <v>-1</v>
      </c>
      <c r="AQ107">
        <f t="shared" si="13"/>
        <v>-1</v>
      </c>
      <c r="AR107">
        <f t="shared" si="13"/>
        <v>-1</v>
      </c>
    </row>
    <row r="110" spans="7:44" x14ac:dyDescent="0.2">
      <c r="G110" t="s">
        <v>366</v>
      </c>
      <c r="I110" s="15" t="str">
        <f>SUBSTITUTE(PROPER(SUBSTITUTE(IF(I107&gt;0,MID('1 R'!$A$3,1,+'Prior Year Actual Summary'!I104)," "),"'","XYXYX")),"xyxyx","'")</f>
        <v xml:space="preserve"> </v>
      </c>
      <c r="J110" s="15" t="str">
        <f>SUBSTITUTE(PROPER(SUBSTITUTE(IF(J107&gt;0,MID('2 R'!$A$3,1,+'Prior Year Actual Summary'!J104)," "),"'","XYXYX")),"xyxyx","'")</f>
        <v xml:space="preserve"> </v>
      </c>
      <c r="K110" s="15" t="str">
        <f>SUBSTITUTE(PROPER(SUBSTITUTE(IF(K107&gt;0,MID('3 R'!$A$3,1,+'Prior Year Actual Summary'!K104)," "),"'","XYXYX")),"xyxyx","'")</f>
        <v xml:space="preserve"> </v>
      </c>
      <c r="L110" s="15" t="str">
        <f>SUBSTITUTE(PROPER(SUBSTITUTE(IF(L107&gt;0,MID('4 R'!$A$3,1,+'Prior Year Actual Summary'!L104)," "),"'","XYXYX")),"xyxyx","'")</f>
        <v xml:space="preserve"> </v>
      </c>
      <c r="M110" s="15" t="str">
        <f>SUBSTITUTE(PROPER(SUBSTITUTE(IF(M107&gt;0,MID('5 R'!$A$3,1,+'Prior Year Actual Summary'!M104)," "),"'","XYXYX")),"xyxyx","'")</f>
        <v xml:space="preserve"> </v>
      </c>
      <c r="N110" s="15" t="str">
        <f>SUBSTITUTE(PROPER(SUBSTITUTE(IF(N107&gt;0,MID('6 R'!$A$3,1,+'Prior Year Actual Summary'!N104)," "),"'","XYXYX")),"xyxyx","'")</f>
        <v xml:space="preserve"> </v>
      </c>
      <c r="O110" s="15" t="str">
        <f>SUBSTITUTE(PROPER(SUBSTITUTE(IF(O107&gt;0,MID('7 R'!$A$3,1,+'Prior Year Actual Summary'!O104)," "),"'","XYXYX")),"xyxyx","'")</f>
        <v xml:space="preserve"> </v>
      </c>
      <c r="P110" s="15" t="str">
        <f>SUBSTITUTE(PROPER(SUBSTITUTE(IF(P107&gt;0,MID('8 R'!$A$3,1,+'Prior Year Actual Summary'!P104)," "),"'","XYXYX")),"xyxyx","'")</f>
        <v xml:space="preserve"> </v>
      </c>
      <c r="Q110" s="15" t="str">
        <f>SUBSTITUTE(PROPER(SUBSTITUTE(IF(Q107&gt;0,MID('9 R'!$A$3,1,+'Prior Year Actual Summary'!Q104)," "),"'","XYXYX")),"xyxyx","'")</f>
        <v xml:space="preserve"> </v>
      </c>
      <c r="R110" s="15" t="str">
        <f>SUBSTITUTE(PROPER(SUBSTITUTE(IF(R107&gt;0,MID('10 R'!$A$3,1,+'Prior Year Actual Summary'!R104)," "),"'","XYXYX")),"xyxyx","'")</f>
        <v xml:space="preserve"> </v>
      </c>
      <c r="S110" s="15" t="str">
        <f>SUBSTITUTE(PROPER(SUBSTITUTE(IF(S107&gt;0,MID('11 R'!$A$3,1,+'Prior Year Actual Summary'!S104)," "),"'","XYXYX")),"xyxyx","'")</f>
        <v xml:space="preserve"> </v>
      </c>
      <c r="T110" s="15" t="str">
        <f>SUBSTITUTE(PROPER(SUBSTITUTE(IF(T107&gt;0,MID('12 R'!$A$3,1,+'Prior Year Actual Summary'!T104)," "),"'","XYXYX")),"xyxyx","'")</f>
        <v xml:space="preserve"> </v>
      </c>
      <c r="U110" s="15" t="str">
        <f>SUBSTITUTE(PROPER(SUBSTITUTE(IF(U107&gt;0,MID('13 R'!$A$3,1,+'Prior Year Actual Summary'!U104)," "),"'","XYXYX")),"xyxyx","'")</f>
        <v xml:space="preserve"> </v>
      </c>
      <c r="V110" s="15" t="str">
        <f>SUBSTITUTE(PROPER(SUBSTITUTE(IF(V107&gt;0,MID('14 R'!$A$3,1,+'Prior Year Actual Summary'!V104)," "),"'","XYXYX")),"xyxyx","'")</f>
        <v xml:space="preserve"> </v>
      </c>
      <c r="W110" s="15" t="str">
        <f>SUBSTITUTE(PROPER(SUBSTITUTE(IF(W107&gt;0,MID('15 R'!$A$3,1,+'Prior Year Actual Summary'!W104)," "),"'","XYXYX")),"xyxyx","'")</f>
        <v xml:space="preserve"> </v>
      </c>
      <c r="X110" s="15" t="str">
        <f>SUBSTITUTE(PROPER(SUBSTITUTE(IF(X107&gt;0,MID('16 R'!$A$3,1,+'Prior Year Actual Summary'!X104)," "),"'","XYXYX")),"xyxyx","'")</f>
        <v xml:space="preserve"> </v>
      </c>
      <c r="Y110" s="15" t="str">
        <f>SUBSTITUTE(PROPER(SUBSTITUTE(IF(Y107&gt;0,MID('17 R'!$A$3,1,+'Prior Year Actual Summary'!Y104)," "),"'","XYXYX")),"xyxyx","'")</f>
        <v xml:space="preserve"> </v>
      </c>
      <c r="Z110" s="15" t="str">
        <f>SUBSTITUTE(PROPER(SUBSTITUTE(IF(Z107&gt;0,MID('18 R'!$A$3,1,+'Prior Year Actual Summary'!Z104)," "),"'","XYXYX")),"xyxyx","'")</f>
        <v xml:space="preserve"> </v>
      </c>
      <c r="AA110" s="15" t="str">
        <f>SUBSTITUTE(PROPER(SUBSTITUTE(IF(AA107&gt;0,MID('19 R'!$A$3,1,+'Prior Year Actual Summary'!AA104)," "),"'","XYXYX")),"xyxyx","'")</f>
        <v xml:space="preserve"> </v>
      </c>
      <c r="AB110" s="15" t="str">
        <f>SUBSTITUTE(PROPER(SUBSTITUTE(IF(AB107&gt;0,MID('20 R'!$A$3,1,+'Prior Year Actual Summary'!AB104)," "),"'","XYXYX")),"xyxyx","'")</f>
        <v xml:space="preserve"> </v>
      </c>
      <c r="AC110" s="15" t="str">
        <f>SUBSTITUTE(PROPER(SUBSTITUTE(IF(AC107&gt;0,MID('21 R'!$A$3,1,+'Prior Year Actual Summary'!AC104)," "),"'","XYXYX")),"xyxyx","'")</f>
        <v xml:space="preserve"> </v>
      </c>
      <c r="AD110" s="15" t="str">
        <f>SUBSTITUTE(PROPER(SUBSTITUTE(IF(AD107&gt;0,MID('22 R'!$A$3,1,+'Prior Year Actual Summary'!AD104)," "),"'","XYXYX")),"xyxyx","'")</f>
        <v xml:space="preserve"> </v>
      </c>
      <c r="AE110" s="15" t="str">
        <f>SUBSTITUTE(PROPER(SUBSTITUTE(IF(AE107&gt;0,MID('23 R'!$A$3,1,+'Prior Year Actual Summary'!AE104)," "),"'","XYXYX")),"xyxyx","'")</f>
        <v xml:space="preserve"> </v>
      </c>
      <c r="AF110" s="15" t="str">
        <f>SUBSTITUTE(PROPER(SUBSTITUTE(IF(AF107&gt;0,MID('24 R'!$A$3,1,+'Prior Year Actual Summary'!AF104)," "),"'","XYXYX")),"xyxyx","'")</f>
        <v xml:space="preserve"> </v>
      </c>
      <c r="AG110" s="15" t="str">
        <f>SUBSTITUTE(PROPER(SUBSTITUTE(IF(AG107&gt;0,MID('25 R'!$A$3,1,+'Prior Year Actual Summary'!AG104)," "),"'","XYXYX")),"xyxyx","'")</f>
        <v xml:space="preserve"> </v>
      </c>
      <c r="AH110" s="15" t="str">
        <f>SUBSTITUTE(PROPER(SUBSTITUTE(IF(AH107&gt;0,MID('26 R'!$A$3,1,+'Prior Year Actual Summary'!AH104)," "),"'","XYXYX")),"xyxyx","'")</f>
        <v xml:space="preserve"> </v>
      </c>
      <c r="AI110" s="15" t="str">
        <f>SUBSTITUTE(PROPER(SUBSTITUTE(IF(AI107&gt;0,MID('27 R'!$A$3,1,+'Prior Year Actual Summary'!AI104)," "),"'","XYXYX")),"xyxyx","'")</f>
        <v xml:space="preserve"> </v>
      </c>
      <c r="AJ110" s="15" t="str">
        <f>SUBSTITUTE(PROPER(SUBSTITUTE(IF(AJ107&gt;0,MID('28 R'!$A$3,1,+'Prior Year Actual Summary'!AJ104)," "),"'","XYXYX")),"xyxyx","'")</f>
        <v xml:space="preserve"> </v>
      </c>
      <c r="AK110" s="15" t="str">
        <f>SUBSTITUTE(PROPER(SUBSTITUTE(IF(AK107&gt;0,MID('29 R'!$A$3,1,+'Prior Year Actual Summary'!AK104)," "),"'","XYXYX")),"xyxyx","'")</f>
        <v xml:space="preserve"> </v>
      </c>
      <c r="AL110" s="15" t="str">
        <f>SUBSTITUTE(PROPER(SUBSTITUTE(IF(AL107&gt;0,MID('30 R'!$A$3,1,+'Prior Year Actual Summary'!AL104)," "),"'","XYXYX")),"xyxyx","'")</f>
        <v xml:space="preserve"> </v>
      </c>
      <c r="AM110" s="15" t="str">
        <f>SUBSTITUTE(PROPER(SUBSTITUTE(IF(AM107&gt;0,MID('31 R'!$A$3,1,+'Prior Year Actual Summary'!AM104)," "),"'","XYXYX")),"xyxyx","'")</f>
        <v xml:space="preserve"> </v>
      </c>
      <c r="AN110" s="15" t="str">
        <f>SUBSTITUTE(PROPER(SUBSTITUTE(IF(AN107&gt;0,MID('32 R'!$A$3,1,+'Prior Year Actual Summary'!AN104)," "),"'","XYXYX")),"xyxyx","'")</f>
        <v xml:space="preserve"> </v>
      </c>
      <c r="AO110" s="15" t="str">
        <f>SUBSTITUTE(PROPER(SUBSTITUTE(IF(AO107&gt;0,MID('33 R'!$A$3,1,+'Prior Year Actual Summary'!AO104)," "),"'","XYXYX")),"xyxyx","'")</f>
        <v xml:space="preserve"> </v>
      </c>
      <c r="AP110" s="15" t="str">
        <f>SUBSTITUTE(PROPER(SUBSTITUTE(IF(AP107&gt;0,MID('34 R'!$A$3,1,+'Prior Year Actual Summary'!AP104)," "),"'","XYXYX")),"xyxyx","'")</f>
        <v xml:space="preserve"> </v>
      </c>
      <c r="AQ110" s="15" t="str">
        <f>SUBSTITUTE(PROPER(SUBSTITUTE(IF(AQ107&gt;0,MID('35 R'!$A$3,1,+'Prior Year Actual Summary'!AQ104)," "),"'","XYXYX")),"xyxyx","'")</f>
        <v xml:space="preserve"> </v>
      </c>
      <c r="AR110" s="15" t="str">
        <f>SUBSTITUTE(PROPER(SUBSTITUTE(IF(AR107&gt;0,MID('Other Funds R'!$A$14,1,+'Prior Year Actual Summary'!AR104)," "),"'","XYXYX")),"xyxyx","'")</f>
        <v xml:space="preserve"> </v>
      </c>
    </row>
    <row r="111" spans="7:44" x14ac:dyDescent="0.2">
      <c r="G111" t="s">
        <v>367</v>
      </c>
      <c r="I111" s="15" t="str">
        <f>SUBSTITUTE(PROPER(SUBSTITUTE(IF(I106&gt;0,IF(I107&gt;0,MID('1 R'!$A$3,(2+'Prior Year Actual Summary'!I104),I105),MID('1 R'!$A$3,1,'Prior Year Actual Summary'!I104))," "),"'","XYXYX")),"xyxyx","'")</f>
        <v xml:space="preserve"> </v>
      </c>
      <c r="J111" s="15" t="str">
        <f>SUBSTITUTE(PROPER(SUBSTITUTE(IF(J106&gt;0,IF(J107&gt;0,MID('2 R'!$A$3,(2+'Prior Year Actual Summary'!J104),J105),MID('2 R'!$A$3,1,'Prior Year Actual Summary'!J104))," "),"'","XYXYX")),"xyxyx","'")</f>
        <v xml:space="preserve"> </v>
      </c>
      <c r="K111" s="15" t="str">
        <f>SUBSTITUTE(PROPER(SUBSTITUTE(IF(K106&gt;0,IF(K107&gt;0,MID('3 R'!$A$3,(2+'Prior Year Actual Summary'!K104),K105),MID('3 R'!$A$3,1,'Prior Year Actual Summary'!K104))," "),"'","XYXYX")),"xyxyx","'")</f>
        <v xml:space="preserve"> </v>
      </c>
      <c r="L111" s="15" t="str">
        <f>SUBSTITUTE(PROPER(SUBSTITUTE(IF(L106&gt;0,IF(L107&gt;0,MID('4 R'!$A$3,(2+'Prior Year Actual Summary'!L104),L105),MID('4 R'!$A$3,1,'Prior Year Actual Summary'!L104))," "),"'","XYXYX")),"xyxyx","'")</f>
        <v xml:space="preserve"> </v>
      </c>
      <c r="M111" s="15" t="str">
        <f>SUBSTITUTE(PROPER(SUBSTITUTE(IF(M106&gt;0,IF(M107&gt;0,MID('5 R'!$A$3,(2+'Prior Year Actual Summary'!M104),M105),MID('5 R'!$A$3,1,'Prior Year Actual Summary'!M104))," "),"'","XYXYX")),"xyxyx","'")</f>
        <v xml:space="preserve"> </v>
      </c>
      <c r="N111" s="15" t="str">
        <f>SUBSTITUTE(PROPER(SUBSTITUTE(IF(N106&gt;0,IF(N107&gt;0,MID('6 R'!$A$3,(2+'Prior Year Actual Summary'!N104),N105),MID('6 R'!$A$3,1,'Prior Year Actual Summary'!N104))," "),"'","XYXYX")),"xyxyx","'")</f>
        <v xml:space="preserve"> </v>
      </c>
      <c r="O111" s="15" t="str">
        <f>SUBSTITUTE(PROPER(SUBSTITUTE(IF(O106&gt;0,IF(O107&gt;0,MID('7 R'!$A$3,(2+'Prior Year Actual Summary'!O104),O105),MID('7 R'!$A$3,1,'Prior Year Actual Summary'!O104))," "),"'","XYXYX")),"xyxyx","'")</f>
        <v xml:space="preserve"> </v>
      </c>
      <c r="P111" s="15" t="str">
        <f>SUBSTITUTE(PROPER(SUBSTITUTE(IF(P106&gt;0,IF(P107&gt;0,MID('8 R'!$A$3,(2+'Prior Year Actual Summary'!P104),P105),MID('8 R'!$A$3,1,'Prior Year Actual Summary'!P104))," "),"'","XYXYX")),"xyxyx","'")</f>
        <v xml:space="preserve"> </v>
      </c>
      <c r="Q111" s="15" t="str">
        <f>SUBSTITUTE(PROPER(SUBSTITUTE(IF(Q106&gt;0,IF(Q107&gt;0,MID('9 R'!$A$3,(2+'Prior Year Actual Summary'!Q104),Q105),MID('9 R'!$A$3,1,'Prior Year Actual Summary'!Q104))," "),"'","XYXYX")),"xyxyx","'")</f>
        <v xml:space="preserve"> </v>
      </c>
      <c r="R111" s="15" t="str">
        <f>SUBSTITUTE(PROPER(SUBSTITUTE(IF(R106&gt;0,IF(R107&gt;0,MID('10 R'!$A$3,(2+'Prior Year Actual Summary'!R104),R105),MID('10 R'!$A$3,1,'Prior Year Actual Summary'!R104))," "),"'","XYXYX")),"xyxyx","'")</f>
        <v xml:space="preserve"> </v>
      </c>
      <c r="S111" s="15" t="str">
        <f>SUBSTITUTE(PROPER(SUBSTITUTE(IF(S106&gt;0,IF(S107&gt;0,MID('11 R'!$A$3,(2+'Prior Year Actual Summary'!S104),S105),MID('11 R'!$A$3,1,'Prior Year Actual Summary'!S104))," "),"'","XYXYX")),"xyxyx","'")</f>
        <v xml:space="preserve"> </v>
      </c>
      <c r="T111" s="15" t="str">
        <f>SUBSTITUTE(PROPER(SUBSTITUTE(IF(T106&gt;0,IF(T107&gt;0,MID('12 R'!$A$3,(2+'Prior Year Actual Summary'!T104),T105),MID('12 R'!$A$3,1,'Prior Year Actual Summary'!T104))," "),"'","XYXYX")),"xyxyx","'")</f>
        <v xml:space="preserve"> </v>
      </c>
      <c r="U111" s="15" t="str">
        <f>SUBSTITUTE(PROPER(SUBSTITUTE(IF(U106&gt;0,IF(U107&gt;0,MID('13 R'!$A$3,(2+'Prior Year Actual Summary'!U104),U105),MID('13 R'!$A$3,1,'Prior Year Actual Summary'!U104))," "),"'","XYXYX")),"xyxyx","'")</f>
        <v xml:space="preserve"> </v>
      </c>
      <c r="V111" s="15" t="str">
        <f>SUBSTITUTE(PROPER(SUBSTITUTE(IF(V106&gt;0,IF(V107&gt;0,MID('14 R'!$A$3,(2+'Prior Year Actual Summary'!V104),V105),MID('14 R'!$A$3,1,'Prior Year Actual Summary'!V104))," "),"'","XYXYX")),"xyxyx","'")</f>
        <v xml:space="preserve"> </v>
      </c>
      <c r="W111" s="15" t="str">
        <f>SUBSTITUTE(PROPER(SUBSTITUTE(IF(W106&gt;0,IF(W107&gt;0,MID('15 R'!$A$3,(2+'Prior Year Actual Summary'!W104),W105),MID('15 R'!$A$3,1,'Prior Year Actual Summary'!W104))," "),"'","XYXYX")),"xyxyx","'")</f>
        <v xml:space="preserve"> </v>
      </c>
      <c r="X111" s="15" t="str">
        <f>SUBSTITUTE(PROPER(SUBSTITUTE(IF(X106&gt;0,IF(X107&gt;0,MID('16 R'!$A$3,(2+'Prior Year Actual Summary'!X104),X105),MID('16 R'!$A$3,1,'Prior Year Actual Summary'!X104))," "),"'","XYXYX")),"xyxyx","'")</f>
        <v xml:space="preserve"> </v>
      </c>
      <c r="Y111" s="15" t="str">
        <f>SUBSTITUTE(PROPER(SUBSTITUTE(IF(Y106&gt;0,IF(Y107&gt;0,MID('17 R'!$A$3,(2+'Prior Year Actual Summary'!Y104),Y105),MID('17 R'!$A$3,1,'Prior Year Actual Summary'!Y104))," "),"'","XYXYX")),"xyxyx","'")</f>
        <v xml:space="preserve"> </v>
      </c>
      <c r="Z111" s="15" t="str">
        <f>SUBSTITUTE(PROPER(SUBSTITUTE(IF(Z106&gt;0,IF(Z107&gt;0,MID('18 R'!$A$3,(2+'Prior Year Actual Summary'!Z104),Z105),MID('18 R'!$A$3,1,'Prior Year Actual Summary'!Z104))," "),"'","XYXYX")),"xyxyx","'")</f>
        <v xml:space="preserve"> </v>
      </c>
      <c r="AA111" s="15" t="str">
        <f>SUBSTITUTE(PROPER(SUBSTITUTE(IF(AA106&gt;0,IF(AA107&gt;0,MID('19 R'!$A$3,(2+'Prior Year Actual Summary'!AA104),AA105),MID('19 R'!$A$3,1,'Prior Year Actual Summary'!AA104))," "),"'","XYXYX")),"xyxyx","'")</f>
        <v xml:space="preserve"> </v>
      </c>
      <c r="AB111" s="15" t="str">
        <f>SUBSTITUTE(PROPER(SUBSTITUTE(IF(AB106&gt;0,IF(AB107&gt;0,MID('20 R'!$A$3,(2+'Prior Year Actual Summary'!AB104),AB105),MID('20 R'!$A$3,1,'Prior Year Actual Summary'!AB104))," "),"'","XYXYX")),"xyxyx","'")</f>
        <v xml:space="preserve"> </v>
      </c>
      <c r="AC111" s="15" t="str">
        <f>SUBSTITUTE(PROPER(SUBSTITUTE(IF(AC106&gt;0,IF(AC107&gt;0,MID('21 R'!$A$3,(2+'Prior Year Actual Summary'!AC104),AC105),MID('21 R'!$A$3,1,'Prior Year Actual Summary'!AC104))," "),"'","XYXYX")),"xyxyx","'")</f>
        <v xml:space="preserve"> </v>
      </c>
      <c r="AD111" s="15" t="str">
        <f>SUBSTITUTE(PROPER(SUBSTITUTE(IF(AD106&gt;0,IF(AD107&gt;0,MID('22 R'!$A$3,(2+'Prior Year Actual Summary'!AD104),AD105),MID('22 R'!$A$3,1,'Prior Year Actual Summary'!AD104))," "),"'","XYXYX")),"xyxyx","'")</f>
        <v xml:space="preserve"> </v>
      </c>
      <c r="AE111" s="15" t="str">
        <f>SUBSTITUTE(PROPER(SUBSTITUTE(IF(AE106&gt;0,IF(AE107&gt;0,MID('23 R'!$A$3,(2+'Prior Year Actual Summary'!AE104),AE105),MID('23 R'!$A$3,1,'Prior Year Actual Summary'!AE104))," "),"'","XYXYX")),"xyxyx","'")</f>
        <v xml:space="preserve"> </v>
      </c>
      <c r="AF111" s="15" t="str">
        <f>SUBSTITUTE(PROPER(SUBSTITUTE(IF(AF106&gt;0,IF(AF107&gt;0,MID('24 R'!$A$3,(2+'Prior Year Actual Summary'!AF104),AF105),MID('24 R'!$A$3,1,'Prior Year Actual Summary'!AF104))," "),"'","XYXYX")),"xyxyx","'")</f>
        <v xml:space="preserve"> </v>
      </c>
      <c r="AG111" s="15" t="str">
        <f>SUBSTITUTE(PROPER(SUBSTITUTE(IF(AG106&gt;0,IF(AG107&gt;0,MID('25 R'!$A$3,(2+'Prior Year Actual Summary'!AG104),AG105),MID('25 R'!$A$3,1,'Prior Year Actual Summary'!AG104))," "),"'","XYXYX")),"xyxyx","'")</f>
        <v xml:space="preserve"> </v>
      </c>
      <c r="AH111" s="15" t="str">
        <f>SUBSTITUTE(PROPER(SUBSTITUTE(IF(AH106&gt;0,IF(AH107&gt;0,MID('26 R'!$A$3,(2+'Prior Year Actual Summary'!AH104),AH105),MID('26 R'!$A$3,1,'Prior Year Actual Summary'!AH104))," "),"'","XYXYX")),"xyxyx","'")</f>
        <v xml:space="preserve"> </v>
      </c>
      <c r="AI111" s="15" t="str">
        <f>SUBSTITUTE(PROPER(SUBSTITUTE(IF(AI106&gt;0,IF(AI107&gt;0,MID('27 R'!$A$3,(2+'Prior Year Actual Summary'!AI104),AI105),MID('27 R'!$A$3,1,'Prior Year Actual Summary'!AI104))," "),"'","XYXYX")),"xyxyx","'")</f>
        <v xml:space="preserve"> </v>
      </c>
      <c r="AJ111" s="15" t="str">
        <f>SUBSTITUTE(PROPER(SUBSTITUTE(IF(AJ106&gt;0,IF(AJ107&gt;0,MID('28 R'!$A$3,(2+'Prior Year Actual Summary'!AJ104),AJ105),MID('28 R'!$A$3,1,'Prior Year Actual Summary'!AJ104))," "),"'","XYXYX")),"xyxyx","'")</f>
        <v xml:space="preserve"> </v>
      </c>
      <c r="AK111" s="15" t="str">
        <f>SUBSTITUTE(PROPER(SUBSTITUTE(IF(AK106&gt;0,IF(AK107&gt;0,MID('29 R'!$A$3,(2+'Prior Year Actual Summary'!AK104),AK105),MID('29 R'!$A$3,1,'Prior Year Actual Summary'!AK104))," "),"'","XYXYX")),"xyxyx","'")</f>
        <v xml:space="preserve"> </v>
      </c>
      <c r="AL111" s="15" t="str">
        <f>SUBSTITUTE(PROPER(SUBSTITUTE(IF(AL106&gt;0,IF(AL107&gt;0,MID('30 R'!$A$3,(2+'Prior Year Actual Summary'!AL104),AL105),MID('30 R'!$A$3,1,'Prior Year Actual Summary'!AL104))," "),"'","XYXYX")),"xyxyx","'")</f>
        <v xml:space="preserve"> </v>
      </c>
      <c r="AM111" s="15" t="str">
        <f>SUBSTITUTE(PROPER(SUBSTITUTE(IF(AM106&gt;0,IF(AM107&gt;0,MID('31 R'!$A$3,(2+'Prior Year Actual Summary'!AM104),AM105),MID('31 R'!$A$3,1,'Prior Year Actual Summary'!AM104))," "),"'","XYXYX")),"xyxyx","'")</f>
        <v xml:space="preserve"> </v>
      </c>
      <c r="AN111" s="15" t="str">
        <f>SUBSTITUTE(PROPER(SUBSTITUTE(IF(AN106&gt;0,IF(AN107&gt;0,MID('32 R'!$A$3,(2+'Prior Year Actual Summary'!AN104),AN105),MID('32 R'!$A$3,1,'Prior Year Actual Summary'!AN104))," "),"'","XYXYX")),"xyxyx","'")</f>
        <v xml:space="preserve"> </v>
      </c>
      <c r="AO111" s="15" t="str">
        <f>SUBSTITUTE(PROPER(SUBSTITUTE(IF(AO106&gt;0,IF(AO107&gt;0,MID('33 R'!$A$3,(2+'Prior Year Actual Summary'!AO104),AO105),MID('33 R'!$A$3,1,'Prior Year Actual Summary'!AO104))," "),"'","XYXYX")),"xyxyx","'")</f>
        <v xml:space="preserve"> </v>
      </c>
      <c r="AP111" s="15" t="str">
        <f>SUBSTITUTE(PROPER(SUBSTITUTE(IF(AP106&gt;0,IF(AP107&gt;0,MID('34 R'!$A$3,(2+'Prior Year Actual Summary'!AP104),AP105),MID('34 R'!$A$3,1,'Prior Year Actual Summary'!AP104))," "),"'","XYXYX")),"xyxyx","'")</f>
        <v xml:space="preserve"> </v>
      </c>
      <c r="AQ111" s="15" t="str">
        <f>SUBSTITUTE(PROPER(SUBSTITUTE(IF(AQ106&gt;0,IF(AQ107&gt;0,MID('35 R'!$A$3,(2+'Prior Year Actual Summary'!AQ104),AQ105),MID('35 R'!$A$3,1,'Prior Year Actual Summary'!AQ104))," "),"'","XYXYX")),"xyxyx","'")</f>
        <v xml:space="preserve"> </v>
      </c>
      <c r="AR111" s="15" t="str">
        <f>SUBSTITUTE(PROPER(SUBSTITUTE(IF(AR106&gt;0,IF(AR107&gt;0,MID('Other Funds R'!$A$14,(2+'Prior Year Actual Summary'!AR104),AR105),MID('Other Funds R'!$A$14,1,'Prior Year Actual Summary'!AR104))," "),"'","XYXYX")),"xyxyx","'")</f>
        <v xml:space="preserve"> </v>
      </c>
    </row>
    <row r="112" spans="7:44" x14ac:dyDescent="0.2">
      <c r="G112" t="s">
        <v>368</v>
      </c>
      <c r="I112" s="15" t="str">
        <f>SUBSTITUTE(PROPER(SUBSTITUTE(IF(I105&gt;0,IF(I106&gt;0,IF(I107&gt;0,MID('1 R'!$A$3,(3+'Prior Year Actual Summary'!I105+I104),I106),MID('1 R'!$A$3,(2+I104),I105)),MID('1 R'!$A$3,1,'Prior Year Actual Summary'!I104))," "),"'","XYXYX")),"xyxyx","'")</f>
        <v xml:space="preserve"> </v>
      </c>
      <c r="J112" s="15" t="str">
        <f>SUBSTITUTE(PROPER(SUBSTITUTE(IF(J105&gt;0,IF(J106&gt;0,IF(J107&gt;0,MID('2 R'!$A$3,(3+'Prior Year Actual Summary'!J105+J104),J106),MID('2 R'!$A$3,(2+J104),J105)),MID('2 R'!$A$3,1,'Prior Year Actual Summary'!J104))," "),"'","XYXYX")),"xyxyx","'")</f>
        <v xml:space="preserve"> </v>
      </c>
      <c r="K112" s="15" t="str">
        <f>SUBSTITUTE(PROPER(SUBSTITUTE(IF(K105&gt;0,IF(K106&gt;0,IF(K107&gt;0,MID('3 R'!$A$3,(3+'Prior Year Actual Summary'!K105+K104),K106),MID('3 R'!$A$3,(2+K104),K105)),MID('3 R'!$A$3,1,'Prior Year Actual Summary'!K104))," "),"'","XYXYX")),"xyxyx","'")</f>
        <v xml:space="preserve"> </v>
      </c>
      <c r="L112" s="15" t="str">
        <f>SUBSTITUTE(PROPER(SUBSTITUTE(IF(L105&gt;0,IF(L106&gt;0,IF(L107&gt;0,MID('4 R'!$A$3,(3+'Prior Year Actual Summary'!L105+L104),L106),MID('4 R'!$A$3,(2+L104),L105)),MID('4 R'!$A$3,1,'Prior Year Actual Summary'!L104))," "),"'","XYXYX")),"xyxyx","'")</f>
        <v xml:space="preserve"> </v>
      </c>
      <c r="M112" s="15" t="str">
        <f>SUBSTITUTE(PROPER(SUBSTITUTE(IF(M105&gt;0,IF(M106&gt;0,IF(M107&gt;0,MID('5 R'!$A$3,(3+'Prior Year Actual Summary'!M105+M104),M106),MID('5 R'!$A$3,(2+M104),M105)),MID('5 R'!$A$3,1,'Prior Year Actual Summary'!M104))," "),"'","XYXYX")),"xyxyx","'")</f>
        <v xml:space="preserve"> </v>
      </c>
      <c r="N112" s="15" t="str">
        <f>SUBSTITUTE(PROPER(SUBSTITUTE(IF(N105&gt;0,IF(N106&gt;0,IF(N107&gt;0,MID('6 R'!$A$3,(3+'Prior Year Actual Summary'!N105+N104),N106),MID('6 R'!$A$3,(2+N104),N105)),MID('6 R'!$A$3,1,'Prior Year Actual Summary'!N104))," "),"'","XYXYX")),"xyxyx","'")</f>
        <v xml:space="preserve"> </v>
      </c>
      <c r="O112" s="15" t="str">
        <f>SUBSTITUTE(PROPER(SUBSTITUTE(IF(O105&gt;0,IF(O106&gt;0,IF(O107&gt;0,MID('7 R'!$A$3,(3+'Prior Year Actual Summary'!O105+O104),O106),MID('7 R'!$A$3,(2+O104),O105)),MID('7 R'!$A$3,1,'Prior Year Actual Summary'!O104))," "),"'","XYXYX")),"xyxyx","'")</f>
        <v xml:space="preserve"> </v>
      </c>
      <c r="P112" s="15" t="str">
        <f>SUBSTITUTE(PROPER(SUBSTITUTE(IF(P105&gt;0,IF(P106&gt;0,IF(P107&gt;0,MID('8 R'!$A$3,(3+'Prior Year Actual Summary'!P105+P104),P106),MID('8 R'!$A$3,(2+P104),P105)),MID('8 R'!$A$3,1,'Prior Year Actual Summary'!P104))," "),"'","XYXYX")),"xyxyx","'")</f>
        <v xml:space="preserve"> </v>
      </c>
      <c r="Q112" s="15" t="str">
        <f>SUBSTITUTE(PROPER(SUBSTITUTE(IF(Q105&gt;0,IF(Q106&gt;0,IF(Q107&gt;0,MID('9 R'!$A$3,(3+'Prior Year Actual Summary'!Q105+Q104),Q106),MID('9 R'!$A$3,(2+Q104),Q105)),MID('9 R'!$A$3,1,'Prior Year Actual Summary'!Q104))," "),"'","XYXYX")),"xyxyx","'")</f>
        <v xml:space="preserve"> </v>
      </c>
      <c r="R112" s="15" t="str">
        <f>SUBSTITUTE(PROPER(SUBSTITUTE(IF(R105&gt;0,IF(R106&gt;0,IF(R107&gt;0,MID('10 R'!$A$3,(3+'Prior Year Actual Summary'!R105+R104),R106),MID('10 R'!$A$3,(2+R104),R105)),MID('10 R'!$A$3,1,'Prior Year Actual Summary'!R104))," "),"'","XYXYX")),"xyxyx","'")</f>
        <v xml:space="preserve"> </v>
      </c>
      <c r="S112" s="15" t="str">
        <f>SUBSTITUTE(PROPER(SUBSTITUTE(IF(S105&gt;0,IF(S106&gt;0,IF(S107&gt;0,MID('11 R'!$A$3,(3+'Prior Year Actual Summary'!S105+S104),S106),MID('11 R'!$A$3,(2+S104),S105)),MID('11 R'!$A$3,1,'Prior Year Actual Summary'!S104))," "),"'","XYXYX")),"xyxyx","'")</f>
        <v xml:space="preserve"> </v>
      </c>
      <c r="T112" s="15" t="str">
        <f>SUBSTITUTE(PROPER(SUBSTITUTE(IF(T105&gt;0,IF(T106&gt;0,IF(T107&gt;0,MID('12 R'!$A$3,(3+'Prior Year Actual Summary'!T105+T104),T106),MID('12 R'!$A$3,(2+T104),T105)),MID('12 R'!$A$3,1,'Prior Year Actual Summary'!T104))," "),"'","XYXYX")),"xyxyx","'")</f>
        <v xml:space="preserve"> </v>
      </c>
      <c r="U112" s="15" t="str">
        <f>SUBSTITUTE(PROPER(SUBSTITUTE(IF(U105&gt;0,IF(U106&gt;0,IF(U107&gt;0,MID('13 R'!$A$3,(3+'Prior Year Actual Summary'!U105+U104),U106),MID('13 R'!$A$3,(2+U104),U105)),MID('13 R'!$A$3,1,'Prior Year Actual Summary'!U104))," "),"'","XYXYX")),"xyxyx","'")</f>
        <v xml:space="preserve"> </v>
      </c>
      <c r="V112" s="15" t="str">
        <f>SUBSTITUTE(PROPER(SUBSTITUTE(IF(V105&gt;0,IF(V106&gt;0,IF(V107&gt;0,MID('14 R'!$A$3,(3+'Prior Year Actual Summary'!V105+V104),V106),MID('14 R'!$A$3,(2+V104),V105)),MID('14 R'!$A$3,1,'Prior Year Actual Summary'!V104))," "),"'","XYXYX")),"xyxyx","'")</f>
        <v xml:space="preserve"> </v>
      </c>
      <c r="W112" s="15" t="str">
        <f>SUBSTITUTE(PROPER(SUBSTITUTE(IF(W105&gt;0,IF(W106&gt;0,IF(W107&gt;0,MID('15 R'!$A$3,(3+'Prior Year Actual Summary'!W105+W104),W106),MID('15 R'!$A$3,(2+W104),W105)),MID('15 R'!$A$3,1,'Prior Year Actual Summary'!W104))," "),"'","XYXYX")),"xyxyx","'")</f>
        <v xml:space="preserve"> </v>
      </c>
      <c r="X112" s="15" t="str">
        <f>SUBSTITUTE(PROPER(SUBSTITUTE(IF(X105&gt;0,IF(X106&gt;0,IF(X107&gt;0,MID('16 R'!$A$3,(3+'Prior Year Actual Summary'!X105+X104),X106),MID('16 R'!$A$3,(2+X104),X105)),MID('16 R'!$A$3,1,'Prior Year Actual Summary'!X104))," "),"'","XYXYX")),"xyxyx","'")</f>
        <v xml:space="preserve"> </v>
      </c>
      <c r="Y112" s="15" t="str">
        <f>SUBSTITUTE(PROPER(SUBSTITUTE(IF(Y105&gt;0,IF(Y106&gt;0,IF(Y107&gt;0,MID('17 R'!$A$3,(3+'Prior Year Actual Summary'!Y105+Y104),Y106),MID('17 R'!$A$3,(2+Y104),Y105)),MID('17 R'!$A$3,1,'Prior Year Actual Summary'!Y104))," "),"'","XYXYX")),"xyxyx","'")</f>
        <v xml:space="preserve"> </v>
      </c>
      <c r="Z112" s="15" t="str">
        <f>SUBSTITUTE(PROPER(SUBSTITUTE(IF(Z105&gt;0,IF(Z106&gt;0,IF(Z107&gt;0,MID('18 R'!$A$3,(3+'Prior Year Actual Summary'!Z105+Z104),Z106),MID('18 R'!$A$3,(2+Z104),Z105)),MID('18 R'!$A$3,1,'Prior Year Actual Summary'!Z104))," "),"'","XYXYX")),"xyxyx","'")</f>
        <v xml:space="preserve"> </v>
      </c>
      <c r="AA112" s="15" t="str">
        <f>SUBSTITUTE(PROPER(SUBSTITUTE(IF(AA105&gt;0,IF(AA106&gt;0,IF(AA107&gt;0,MID('19 R'!$A$3,(3+'Prior Year Actual Summary'!AA105+AA104),AA106),MID('19 R'!$A$3,(2+AA104),AA105)),MID('19 R'!$A$3,1,'Prior Year Actual Summary'!AA104))," "),"'","XYXYX")),"xyxyx","'")</f>
        <v xml:space="preserve"> </v>
      </c>
      <c r="AB112" s="15" t="str">
        <f>SUBSTITUTE(PROPER(SUBSTITUTE(IF(AB105&gt;0,IF(AB106&gt;0,IF(AB107&gt;0,MID('20 R'!$A$3,(3+'Prior Year Actual Summary'!AB105+AB104),AB106),MID('20 R'!$A$3,(2+AB104),AB105)),MID('20 R'!$A$3,1,'Prior Year Actual Summary'!AB104))," "),"'","XYXYX")),"xyxyx","'")</f>
        <v xml:space="preserve"> </v>
      </c>
      <c r="AC112" s="15" t="str">
        <f>SUBSTITUTE(PROPER(SUBSTITUTE(IF(AC105&gt;0,IF(AC106&gt;0,IF(AC107&gt;0,MID('21 R'!$A$3,(3+'Prior Year Actual Summary'!AC105+AC104),AC106),MID('21 R'!$A$3,(2+AC104),AC105)),MID('21 R'!$A$3,1,'Prior Year Actual Summary'!AC104))," "),"'","XYXYX")),"xyxyx","'")</f>
        <v xml:space="preserve"> </v>
      </c>
      <c r="AD112" s="15" t="str">
        <f>SUBSTITUTE(PROPER(SUBSTITUTE(IF(AD105&gt;0,IF(AD106&gt;0,IF(AD107&gt;0,MID('22 R'!$A$3,(3+'Prior Year Actual Summary'!AD105+AD104),AD106),MID('22 R'!$A$3,(2+AD104),AD105)),MID('22 R'!$A$3,1,'Prior Year Actual Summary'!AD104))," "),"'","XYXYX")),"xyxyx","'")</f>
        <v xml:space="preserve"> </v>
      </c>
      <c r="AE112" s="15" t="str">
        <f>SUBSTITUTE(PROPER(SUBSTITUTE(IF(AE105&gt;0,IF(AE106&gt;0,IF(AE107&gt;0,MID('23 R'!$A$3,(3+'Prior Year Actual Summary'!AE105+AE104),AE106),MID('23 R'!$A$3,(2+AE104),AE105)),MID('23 R'!$A$3,1,'Prior Year Actual Summary'!AE104))," "),"'","XYXYX")),"xyxyx","'")</f>
        <v xml:space="preserve"> </v>
      </c>
      <c r="AF112" s="15" t="str">
        <f>SUBSTITUTE(PROPER(SUBSTITUTE(IF(AF105&gt;0,IF(AF106&gt;0,IF(AF107&gt;0,MID('24 R'!$A$3,(3+'Prior Year Actual Summary'!AF105+AF104),AF106),MID('24 R'!$A$3,(2+AF104),AF105)),MID('24 R'!$A$3,1,'Prior Year Actual Summary'!AF104))," "),"'","XYXYX")),"xyxyx","'")</f>
        <v xml:space="preserve"> </v>
      </c>
      <c r="AG112" s="15" t="str">
        <f>SUBSTITUTE(PROPER(SUBSTITUTE(IF(AG105&gt;0,IF(AG106&gt;0,IF(AG107&gt;0,MID('25 R'!$A$3,(3+'Prior Year Actual Summary'!AG105+AG104),AG106),MID('25 R'!$A$3,(2+AG104),AG105)),MID('25 R'!$A$3,1,'Prior Year Actual Summary'!AG104))," "),"'","XYXYX")),"xyxyx","'")</f>
        <v xml:space="preserve"> </v>
      </c>
      <c r="AH112" s="15" t="str">
        <f>SUBSTITUTE(PROPER(SUBSTITUTE(IF(AH105&gt;0,IF(AH106&gt;0,IF(AH107&gt;0,MID('26 R'!$A$3,(3+'Prior Year Actual Summary'!AH105+AH104),AH106),MID('26 R'!$A$3,(2+AH104),AH105)),MID('26 R'!$A$3,1,'Prior Year Actual Summary'!AH104))," "),"'","XYXYX")),"xyxyx","'")</f>
        <v xml:space="preserve"> </v>
      </c>
      <c r="AI112" s="15" t="str">
        <f>SUBSTITUTE(PROPER(SUBSTITUTE(IF(AI105&gt;0,IF(AI106&gt;0,IF(AI107&gt;0,MID('27 R'!$A$3,(3+'Prior Year Actual Summary'!AI105+AI104),AI106),MID('27 R'!$A$3,(2+AI104),AI105)),MID('27 R'!$A$3,1,'Prior Year Actual Summary'!AI104))," "),"'","XYXYX")),"xyxyx","'")</f>
        <v xml:space="preserve"> </v>
      </c>
      <c r="AJ112" s="15" t="str">
        <f>SUBSTITUTE(PROPER(SUBSTITUTE(IF(AJ105&gt;0,IF(AJ106&gt;0,IF(AJ107&gt;0,MID('28 R'!$A$3,(3+'Prior Year Actual Summary'!AJ105+AJ104),AJ106),MID('28 R'!$A$3,(2+AJ104),AJ105)),MID('28 R'!$A$3,1,'Prior Year Actual Summary'!AJ104))," "),"'","XYXYX")),"xyxyx","'")</f>
        <v xml:space="preserve"> </v>
      </c>
      <c r="AK112" s="15" t="str">
        <f>SUBSTITUTE(PROPER(SUBSTITUTE(IF(AK105&gt;0,IF(AK106&gt;0,IF(AK107&gt;0,MID('29 R'!$A$3,(3+'Prior Year Actual Summary'!AK105+AK104),AK106),MID('29 R'!$A$3,(2+AK104),AK105)),MID('29 R'!$A$3,1,'Prior Year Actual Summary'!AK104))," "),"'","XYXYX")),"xyxyx","'")</f>
        <v xml:space="preserve"> </v>
      </c>
      <c r="AL112" s="15" t="str">
        <f>SUBSTITUTE(PROPER(SUBSTITUTE(IF(AL105&gt;0,IF(AL106&gt;0,IF(AL107&gt;0,MID('30 R'!$A$3,(3+'Prior Year Actual Summary'!AL105+AL104),AL106),MID('30 R'!$A$3,(2+AL104),AL105)),MID('30 R'!$A$3,1,'Prior Year Actual Summary'!AL104))," "),"'","XYXYX")),"xyxyx","'")</f>
        <v xml:space="preserve"> </v>
      </c>
      <c r="AM112" s="15" t="str">
        <f>SUBSTITUTE(PROPER(SUBSTITUTE(IF(AM105&gt;0,IF(AM106&gt;0,IF(AM107&gt;0,MID('31 R'!$A$3,(3+'Prior Year Actual Summary'!AM105+AM104),AM106),MID('31 R'!$A$3,(2+AM104),AM105)),MID('31 R'!$A$3,1,'Prior Year Actual Summary'!AM104))," "),"'","XYXYX")),"xyxyx","'")</f>
        <v xml:space="preserve"> </v>
      </c>
      <c r="AN112" s="15" t="str">
        <f>SUBSTITUTE(PROPER(SUBSTITUTE(IF(AN105&gt;0,IF(AN106&gt;0,IF(AN107&gt;0,MID('32 R'!$A$3,(3+'Prior Year Actual Summary'!AN105+AN104),AN106),MID('32 R'!$A$3,(2+AN104),AN105)),MID('32 R'!$A$3,1,'Prior Year Actual Summary'!AN104))," "),"'","XYXYX")),"xyxyx","'")</f>
        <v xml:space="preserve"> </v>
      </c>
      <c r="AO112" s="15" t="str">
        <f>SUBSTITUTE(PROPER(SUBSTITUTE(IF(AO105&gt;0,IF(AO106&gt;0,IF(AO107&gt;0,MID('33 R'!$A$3,(3+'Prior Year Actual Summary'!AO105+AO104),AO106),MID('33 R'!$A$3,(2+AO104),AO105)),MID('33 R'!$A$3,1,'Prior Year Actual Summary'!AO104))," "),"'","XYXYX")),"xyxyx","'")</f>
        <v xml:space="preserve"> </v>
      </c>
      <c r="AP112" s="15" t="str">
        <f>SUBSTITUTE(PROPER(SUBSTITUTE(IF(AP105&gt;0,IF(AP106&gt;0,IF(AP107&gt;0,MID('34 R'!$A$3,(3+'Prior Year Actual Summary'!AP105+AP104),AP106),MID('34 R'!$A$3,(2+AP104),AP105)),MID('34 R'!$A$3,1,'Prior Year Actual Summary'!AP104))," "),"'","XYXYX")),"xyxyx","'")</f>
        <v xml:space="preserve"> </v>
      </c>
      <c r="AQ112" s="15" t="str">
        <f>SUBSTITUTE(PROPER(SUBSTITUTE(IF(AQ105&gt;0,IF(AQ106&gt;0,IF(AQ107&gt;0,MID('35 R'!$A$3,(3+'Prior Year Actual Summary'!AQ105+AQ104),AQ106),MID('35 R'!$A$3,(2+AQ104),AQ105)),MID('35 R'!$A$3,1,'Prior Year Actual Summary'!AQ104))," "),"'","XYXYX")),"xyxyx","'")</f>
        <v xml:space="preserve"> </v>
      </c>
      <c r="AR112" s="15" t="str">
        <f>SUBSTITUTE(PROPER(SUBSTITUTE(IF(AR105&gt;0,IF(AR106&gt;0,IF(AR107&gt;0,MID('Other Funds R'!$A$14,(3+'Prior Year Actual Summary'!AR105+AR104),AR106),MID('Other Funds R'!$A$14,(2+AR104),AR105)),MID('Other Funds R'!$A$14,1,'Prior Year Actual Summary'!AR104))," "),"'","XYXYX")),"xyxyx","'")</f>
        <v xml:space="preserve"> </v>
      </c>
    </row>
    <row r="113" spans="7:44" x14ac:dyDescent="0.2">
      <c r="G113" t="s">
        <v>369</v>
      </c>
      <c r="I113" t="str">
        <f>SUBSTITUTE(PROPER(SUBSTITUTE(IF(I104&gt;0,IF(I105&gt;0,IF(I106&gt;0,IF(I107&gt;0,MID('1 R'!$A$3,(4+'Prior Year Actual Summary'!I106+I105+I104),I107),MID('1 R'!$A$3,(3+I105+I104),I106)),MID('1 R'!$A$3,(2+I104),I105)),MID('1 R'!$A$3,1,'Prior Year Actual Summary'!I104))," "),"'","XYXYX")),"xyxyx","'")</f>
        <v>1</v>
      </c>
      <c r="J113" t="str">
        <f>SUBSTITUTE(PROPER(SUBSTITUTE(IF(J104&gt;0,IF(J105&gt;0,IF(J106&gt;0,IF(J107&gt;0,MID('2 R'!$A$3,(4+'Prior Year Actual Summary'!J106+J105+J104),J107),MID('2 R'!$A$3,(3+J105+J104),J106)),MID('2 R'!$A$3,(2+J104),J105)),MID('2 R'!$A$3,1,'Prior Year Actual Summary'!J104))," "),"'","XYXYX")),"xyxyx","'")</f>
        <v>2</v>
      </c>
      <c r="K113" t="str">
        <f>SUBSTITUTE(PROPER(SUBSTITUTE(IF(K104&gt;0,IF(K105&gt;0,IF(K106&gt;0,IF(K107&gt;0,MID('3 R'!$A$3,(4+'Prior Year Actual Summary'!K106+K105+K104),K107),MID('3 R'!$A$3,(3+K105+K104),K106)),MID('3 R'!$A$3,(2+K104),K105)),MID('3 R'!$A$3,1,'Prior Year Actual Summary'!K104))," "),"'","XYXYX")),"xyxyx","'")</f>
        <v>3</v>
      </c>
      <c r="L113" t="str">
        <f>SUBSTITUTE(PROPER(SUBSTITUTE(IF(L104&gt;0,IF(L105&gt;0,IF(L106&gt;0,IF(L107&gt;0,MID('4 R'!$A$3,(4+'Prior Year Actual Summary'!L106+L105+L104),L107),MID('4 R'!$A$3,(3+L105+L104),L106)),MID('4 R'!$A$3,(2+L104),L105)),MID('4 R'!$A$3,1,'Prior Year Actual Summary'!L104))," "),"'","XYXYX")),"xyxyx","'")</f>
        <v>4</v>
      </c>
      <c r="M113" t="str">
        <f>SUBSTITUTE(PROPER(SUBSTITUTE(IF(M104&gt;0,IF(M105&gt;0,IF(M106&gt;0,IF(M107&gt;0,MID('5 R'!$A$3,(4+'Prior Year Actual Summary'!M106+M105+M104),M107),MID('5 R'!$A$3,(3+M105+M104),M106)),MID('5 R'!$A$3,(2+M104),M105)),MID('5 R'!$A$3,1,'Prior Year Actual Summary'!M104))," "),"'","XYXYX")),"xyxyx","'")</f>
        <v>5</v>
      </c>
      <c r="N113" t="str">
        <f>SUBSTITUTE(PROPER(SUBSTITUTE(IF(N104&gt;0,IF(N105&gt;0,IF(N106&gt;0,IF(N107&gt;0,MID('6 R'!$A$3,(4+'Prior Year Actual Summary'!N106+N105+N104),N107),MID('6 R'!$A$3,(3+N105+N104),N106)),MID('6 R'!$A$3,(2+N104),N105)),MID('6 R'!$A$3,1,'Prior Year Actual Summary'!N104))," "),"'","XYXYX")),"xyxyx","'")</f>
        <v>6</v>
      </c>
      <c r="O113" t="str">
        <f>SUBSTITUTE(PROPER(SUBSTITUTE(IF(O104&gt;0,IF(O105&gt;0,IF(O106&gt;0,IF(O107&gt;0,MID('7 R'!$A$3,(4+'Prior Year Actual Summary'!O106+O105+O104),O107),MID('7 R'!$A$3,(3+O105+O104),O106)),MID('7 R'!$A$3,(2+O104),O105)),MID('7 R'!$A$3,1,'Prior Year Actual Summary'!O104))," "),"'","XYXYX")),"xyxyx","'")</f>
        <v>7</v>
      </c>
      <c r="P113" t="str">
        <f>SUBSTITUTE(PROPER(SUBSTITUTE(IF(P104&gt;0,IF(P105&gt;0,IF(P106&gt;0,IF(P107&gt;0,MID('8 R'!$A$3,(4+'Prior Year Actual Summary'!P106+P105+P104),P107),MID('8 R'!$A$3,(3+P105+P104),P106)),MID('8 R'!$A$3,(2+P104),P105)),MID('8 R'!$A$3,1,'Prior Year Actual Summary'!P104))," "),"'","XYXYX")),"xyxyx","'")</f>
        <v>8</v>
      </c>
      <c r="Q113" t="str">
        <f>SUBSTITUTE(PROPER(SUBSTITUTE(IF(Q104&gt;0,IF(Q105&gt;0,IF(Q106&gt;0,IF(Q107&gt;0,MID('9 R'!$A$3,(4+'Prior Year Actual Summary'!Q106+Q105+Q104),Q107),MID('9 R'!$A$3,(3+Q105+Q104),Q106)),MID('9 R'!$A$3,(2+Q104),Q105)),MID('9 R'!$A$3,1,'Prior Year Actual Summary'!Q104))," "),"'","XYXYX")),"xyxyx","'")</f>
        <v>9</v>
      </c>
      <c r="R113" t="str">
        <f>SUBSTITUTE(PROPER(SUBSTITUTE(IF(R104&gt;0,IF(R105&gt;0,IF(R106&gt;0,IF(R107&gt;0,MID('10 R'!$A$3,(4+'Prior Year Actual Summary'!R106+R105+R104),R107),MID('10 R'!$A$3,(3+R105+R104),R106)),MID('10 R'!$A$3,(2+R104),R105)),MID('10 R'!$A$3,1,'Prior Year Actual Summary'!R104))," "),"'","XYXYX")),"xyxyx","'")</f>
        <v>10</v>
      </c>
      <c r="S113" t="str">
        <f>SUBSTITUTE(PROPER(SUBSTITUTE(IF(S104&gt;0,IF(S105&gt;0,IF(S106&gt;0,IF(S107&gt;0,MID('11 R'!$A$3,(4+'Prior Year Actual Summary'!S106+S105+S104),S107),MID('11 R'!$A$3,(3+S105+S104),S106)),MID('11 R'!$A$3,(2+S104),S105)),MID('11 R'!$A$3,1,'Prior Year Actual Summary'!S104))," "),"'","XYXYX")),"xyxyx","'")</f>
        <v>11</v>
      </c>
      <c r="T113" t="str">
        <f>SUBSTITUTE(PROPER(SUBSTITUTE(IF(T104&gt;0,IF(T105&gt;0,IF(T106&gt;0,IF(T107&gt;0,MID('12 R'!$A$3,(4+'Prior Year Actual Summary'!T106+T105+T104),T107),MID('12 R'!$A$3,(3+T105+T104),T106)),MID('12 R'!$A$3,(2+T104),T105)),MID('12 R'!$A$3,1,'Prior Year Actual Summary'!T104))," "),"'","XYXYX")),"xyxyx","'")</f>
        <v>12</v>
      </c>
      <c r="U113" t="str">
        <f>SUBSTITUTE(PROPER(SUBSTITUTE(IF(U104&gt;0,IF(U105&gt;0,IF(U106&gt;0,IF(U107&gt;0,MID('13 R'!$A$3,(4+'Prior Year Actual Summary'!U106+U105+U104),U107),MID('13 R'!$A$3,(3+U105+U104),U106)),MID('13 R'!$A$3,(2+U104),U105)),MID('13 R'!$A$3,1,'Prior Year Actual Summary'!U104))," "),"'","XYXYX")),"xyxyx","'")</f>
        <v>13</v>
      </c>
      <c r="V113" t="str">
        <f>SUBSTITUTE(PROPER(SUBSTITUTE(IF(V104&gt;0,IF(V105&gt;0,IF(V106&gt;0,IF(V107&gt;0,MID('14 R'!$A$3,(4+'Prior Year Actual Summary'!V106+V105+V104),V107),MID('14 R'!$A$3,(3+V105+V104),V106)),MID('14 R'!$A$3,(2+V104),V105)),MID('14 R'!$A$3,1,'Prior Year Actual Summary'!V104))," "),"'","XYXYX")),"xyxyx","'")</f>
        <v>14</v>
      </c>
      <c r="W113" t="str">
        <f>SUBSTITUTE(PROPER(SUBSTITUTE(IF(W104&gt;0,IF(W105&gt;0,IF(W106&gt;0,IF(W107&gt;0,MID('15 R'!$A$3,(4+'Prior Year Actual Summary'!W106+W105+W104),W107),MID('15 R'!$A$3,(3+W105+W104),W106)),MID('15 R'!$A$3,(2+W104),W105)),MID('15 R'!$A$3,1,'Prior Year Actual Summary'!W104))," "),"'","XYXYX")),"xyxyx","'")</f>
        <v>15</v>
      </c>
      <c r="X113" t="str">
        <f>SUBSTITUTE(PROPER(SUBSTITUTE(IF(X104&gt;0,IF(X105&gt;0,IF(X106&gt;0,IF(X107&gt;0,MID('16 R'!$A$3,(4+'Prior Year Actual Summary'!X106+X105+X104),X107),MID('16 R'!$A$3,(3+X105+X104),X106)),MID('16 R'!$A$3,(2+X104),X105)),MID('16 R'!$A$3,1,'Prior Year Actual Summary'!X104))," "),"'","XYXYX")),"xyxyx","'")</f>
        <v>16</v>
      </c>
      <c r="Y113" t="str">
        <f>SUBSTITUTE(PROPER(SUBSTITUTE(IF(Y104&gt;0,IF(Y105&gt;0,IF(Y106&gt;0,IF(Y107&gt;0,MID('17 R'!$A$3,(4+'Prior Year Actual Summary'!Y106+Y105+Y104),Y107),MID('17 R'!$A$3,(3+Y105+Y104),Y106)),MID('17 R'!$A$3,(2+Y104),Y105)),MID('17 R'!$A$3,1,'Prior Year Actual Summary'!Y104))," "),"'","XYXYX")),"xyxyx","'")</f>
        <v>17</v>
      </c>
      <c r="Z113" t="str">
        <f>SUBSTITUTE(PROPER(SUBSTITUTE(IF(Z104&gt;0,IF(Z105&gt;0,IF(Z106&gt;0,IF(Z107&gt;0,MID('18 R'!$A$3,(4+'Prior Year Actual Summary'!Z106+Z105+Z104),Z107),MID('18 R'!$A$3,(3+Z105+Z104),Z106)),MID('18 R'!$A$3,(2+Z104),Z105)),MID('18 R'!$A$3,1,'Prior Year Actual Summary'!Z104))," "),"'","XYXYX")),"xyxyx","'")</f>
        <v>18</v>
      </c>
      <c r="AA113" t="str">
        <f>SUBSTITUTE(PROPER(SUBSTITUTE(IF(AA104&gt;0,IF(AA105&gt;0,IF(AA106&gt;0,IF(AA107&gt;0,MID('19 R'!$A$3,(4+'Prior Year Actual Summary'!AA106+AA105+AA104),AA107),MID('19 R'!$A$3,(3+AA105+AA104),AA106)),MID('19 R'!$A$3,(2+AA104),AA105)),MID('19 R'!$A$3,1,'Prior Year Actual Summary'!AA104))," "),"'","XYXYX")),"xyxyx","'")</f>
        <v>19</v>
      </c>
      <c r="AB113" t="str">
        <f>SUBSTITUTE(PROPER(SUBSTITUTE(IF(AB104&gt;0,IF(AB105&gt;0,IF(AB106&gt;0,IF(AB107&gt;0,MID('20 R'!$A$3,(4+'Prior Year Actual Summary'!AB106+AB105+AB104),AB107),MID('20 R'!$A$3,(3+AB105+AB104),AB106)),MID('20 R'!$A$3,(2+AB104),AB105)),MID('20 R'!$A$3,1,'Prior Year Actual Summary'!AB104))," "),"'","XYXYX")),"xyxyx","'")</f>
        <v>20</v>
      </c>
      <c r="AC113" t="str">
        <f>SUBSTITUTE(PROPER(SUBSTITUTE(IF(AC104&gt;0,IF(AC105&gt;0,IF(AC106&gt;0,IF(AC107&gt;0,MID('21 R'!$A$3,(4+'Prior Year Actual Summary'!AC106+AC105+AC104),AC107),MID('21 R'!$A$3,(3+AC105+AC104),AC106)),MID('21 R'!$A$3,(2+AC104),AC105)),MID('21 R'!$A$3,1,'Prior Year Actual Summary'!AC104))," "),"'","XYXYX")),"xyxyx","'")</f>
        <v>21</v>
      </c>
      <c r="AD113" t="str">
        <f>SUBSTITUTE(PROPER(SUBSTITUTE(IF(AD104&gt;0,IF(AD105&gt;0,IF(AD106&gt;0,IF(AD107&gt;0,MID('22 R'!$A$3,(4+'Prior Year Actual Summary'!AD106+AD105+AD104),AD107),MID('22 R'!$A$3,(3+AD105+AD104),AD106)),MID('22 R'!$A$3,(2+AD104),AD105)),MID('22 R'!$A$3,1,'Prior Year Actual Summary'!AD104))," "),"'","XYXYX")),"xyxyx","'")</f>
        <v>22</v>
      </c>
      <c r="AE113" t="str">
        <f>SUBSTITUTE(PROPER(SUBSTITUTE(IF(AE104&gt;0,IF(AE105&gt;0,IF(AE106&gt;0,IF(AE107&gt;0,MID('23 R'!$A$3,(4+'Prior Year Actual Summary'!AE106+AE105+AE104),AE107),MID('23 R'!$A$3,(3+AE105+AE104),AE106)),MID('23 R'!$A$3,(2+AE104),AE105)),MID('23 R'!$A$3,1,'Prior Year Actual Summary'!AE104))," "),"'","XYXYX")),"xyxyx","'")</f>
        <v>23</v>
      </c>
      <c r="AF113" t="str">
        <f>SUBSTITUTE(PROPER(SUBSTITUTE(IF(AF104&gt;0,IF(AF105&gt;0,IF(AF106&gt;0,IF(AF107&gt;0,MID('24 R'!$A$3,(4+'Prior Year Actual Summary'!AF106+AF105+AF104),AF107),MID('24 R'!$A$3,(3+AF105+AF104),AF106)),MID('24 R'!$A$3,(2+AF104),AF105)),MID('24 R'!$A$3,1,'Prior Year Actual Summary'!AF104))," "),"'","XYXYX")),"xyxyx","'")</f>
        <v>24</v>
      </c>
      <c r="AG113" t="str">
        <f>SUBSTITUTE(PROPER(SUBSTITUTE(IF(AG104&gt;0,IF(AG105&gt;0,IF(AG106&gt;0,IF(AG107&gt;0,MID('25 R'!$A$3,(4+'Prior Year Actual Summary'!AG106+AG105+AG104),AG107),MID('25 R'!$A$3,(3+AG105+AG104),AG106)),MID('25 R'!$A$3,(2+AG104),AG105)),MID('25 R'!$A$3,1,'Prior Year Actual Summary'!AG104))," "),"'","XYXYX")),"xyxyx","'")</f>
        <v>25</v>
      </c>
      <c r="AH113" t="str">
        <f>SUBSTITUTE(PROPER(SUBSTITUTE(IF(AH104&gt;0,IF(AH105&gt;0,IF(AH106&gt;0,IF(AH107&gt;0,MID('26 R'!$A$3,(4+'Prior Year Actual Summary'!AH106+AH105+AH104),AH107),MID('26 R'!$A$3,(3+AH105+AH104),AH106)),MID('26 R'!$A$3,(2+AH104),AH105)),MID('26 R'!$A$3,1,'Prior Year Actual Summary'!AH104))," "),"'","XYXYX")),"xyxyx","'")</f>
        <v>26</v>
      </c>
      <c r="AI113" t="str">
        <f>SUBSTITUTE(PROPER(SUBSTITUTE(IF(AI104&gt;0,IF(AI105&gt;0,IF(AI106&gt;0,IF(AI107&gt;0,MID('27 R'!$A$3,(4+'Prior Year Actual Summary'!AI106+AI105+AI104),AI107),MID('27 R'!$A$3,(3+AI105+AI104),AI106)),MID('27 R'!$A$3,(2+AI104),AI105)),MID('27 R'!$A$3,1,'Prior Year Actual Summary'!AI104))," "),"'","XYXYX")),"xyxyx","'")</f>
        <v>27</v>
      </c>
      <c r="AJ113" t="str">
        <f>SUBSTITUTE(PROPER(SUBSTITUTE(IF(AJ104&gt;0,IF(AJ105&gt;0,IF(AJ106&gt;0,IF(AJ107&gt;0,MID('28 R'!$A$3,(4+'Prior Year Actual Summary'!AJ106+AJ105+AJ104),AJ107),MID('28 R'!$A$3,(3+AJ105+AJ104),AJ106)),MID('28 R'!$A$3,(2+AJ104),AJ105)),MID('28 R'!$A$3,1,'Prior Year Actual Summary'!AJ104))," "),"'","XYXYX")),"xyxyx","'")</f>
        <v>28</v>
      </c>
      <c r="AK113" t="str">
        <f>SUBSTITUTE(PROPER(SUBSTITUTE(IF(AK104&gt;0,IF(AK105&gt;0,IF(AK106&gt;0,IF(AK107&gt;0,MID('29 R'!$A$3,(4+'Prior Year Actual Summary'!AK106+AK105+AK104),AK107),MID('29 R'!$A$3,(3+AK105+AK104),AK106)),MID('29 R'!$A$3,(2+AK104),AK105)),MID('29 R'!$A$3,1,'Prior Year Actual Summary'!AK104))," "),"'","XYXYX")),"xyxyx","'")</f>
        <v>29</v>
      </c>
      <c r="AL113" t="str">
        <f>SUBSTITUTE(PROPER(SUBSTITUTE(IF(AL104&gt;0,IF(AL105&gt;0,IF(AL106&gt;0,IF(AL107&gt;0,MID('30 R'!$A$3,(4+'Prior Year Actual Summary'!AL106+AL105+AL104),AL107),MID('30 R'!$A$3,(3+AL105+AL104),AL106)),MID('30 R'!$A$3,(2+AL104),AL105)),MID('30 R'!$A$3,1,'Prior Year Actual Summary'!AL104))," "),"'","XYXYX")),"xyxyx","'")</f>
        <v>30</v>
      </c>
      <c r="AM113" t="str">
        <f>SUBSTITUTE(PROPER(SUBSTITUTE(IF(AM104&gt;0,IF(AM105&gt;0,IF(AM106&gt;0,IF(AM107&gt;0,MID('31 R'!$A$3,(4+'Prior Year Actual Summary'!AM106+AM105+AM104),AM107),MID('31 R'!$A$3,(3+AM105+AM104),AM106)),MID('31 R'!$A$3,(2+AM104),AM105)),MID('31 R'!$A$3,1,'Prior Year Actual Summary'!AM104))," "),"'","XYXYX")),"xyxyx","'")</f>
        <v>31</v>
      </c>
      <c r="AN113" t="str">
        <f>SUBSTITUTE(PROPER(SUBSTITUTE(IF(AN104&gt;0,IF(AN105&gt;0,IF(AN106&gt;0,IF(AN107&gt;0,MID('32 R'!$A$3,(4+'Prior Year Actual Summary'!AN106+AN105+AN104),AN107),MID('32 R'!$A$3,(3+AN105+AN104),AN106)),MID('32 R'!$A$3,(2+AN104),AN105)),MID('32 R'!$A$3,1,'Prior Year Actual Summary'!AN104))," "),"'","XYXYX")),"xyxyx","'")</f>
        <v>32</v>
      </c>
      <c r="AO113" t="str">
        <f>SUBSTITUTE(PROPER(SUBSTITUTE(IF(AO104&gt;0,IF(AO105&gt;0,IF(AO106&gt;0,IF(AO107&gt;0,MID('33 R'!$A$3,(4+'Prior Year Actual Summary'!AO106+AO105+AO104),AO107),MID('33 R'!$A$3,(3+AO105+AO104),AO106)),MID('33 R'!$A$3,(2+AO104),AO105)),MID('33 R'!$A$3,1,'Prior Year Actual Summary'!AO104))," "),"'","XYXYX")),"xyxyx","'")</f>
        <v>33</v>
      </c>
      <c r="AP113" t="str">
        <f>SUBSTITUTE(PROPER(SUBSTITUTE(IF(AP104&gt;0,IF(AP105&gt;0,IF(AP106&gt;0,IF(AP107&gt;0,MID('34 R'!$A$3,(4+'Prior Year Actual Summary'!AP106+AP105+AP104),AP107),MID('34 R'!$A$3,(3+AP105+AP104),AP106)),MID('34 R'!$A$3,(2+AP104),AP105)),MID('34 R'!$A$3,1,'Prior Year Actual Summary'!AP104))," "),"'","XYXYX")),"xyxyx","'")</f>
        <v>34</v>
      </c>
      <c r="AQ113" t="str">
        <f>SUBSTITUTE(PROPER(SUBSTITUTE(IF(AQ104&gt;0,IF(AQ105&gt;0,IF(AQ106&gt;0,IF(AQ107&gt;0,MID('35 R'!$A$3,(4+'Prior Year Actual Summary'!AQ106+AQ105+AQ104),AQ107),MID('35 R'!$A$3,(3+AQ105+AQ104),AQ106)),MID('35 R'!$A$3,(2+AQ104),AQ105)),MID('35 R'!$A$3,1,'Prior Year Actual Summary'!AQ104))," "),"'","XYXYX")),"xyxyx","'")</f>
        <v>35</v>
      </c>
      <c r="AR113" t="str">
        <f>SUBSTITUTE(PROPER(SUBSTITUTE(IF(AR104&gt;0,IF(AR105&gt;0,IF(AR106&gt;0,IF(AR107&gt;0,MID('Other Funds R'!$A$14,(4+'Prior Year Actual Summary'!AR106+AR105+AR104),AR107),MID('Other Funds R'!$A$14,(3+AR105+AR104),AR106)),MID('Other Funds R'!$A$14,(2+AR104),AR105)),MID('Other Funds R'!$A$14,1,'Prior Year Actual Summary'!AR104))," "),"'","XYXYX")),"xyxyx","'")</f>
        <v>Other</v>
      </c>
    </row>
    <row r="114" spans="7:44" x14ac:dyDescent="0.2">
      <c r="G114" t="s">
        <v>370</v>
      </c>
      <c r="I114" s="146" t="str">
        <f>PROPER(MID('1 R'!$A$3,FIND(" ",'1 R'!$A$3,(LEN('1 R'!$A$3)-5)),6))</f>
        <v xml:space="preserve"> Fund</v>
      </c>
      <c r="J114" s="146" t="str">
        <f>PROPER(MID('2 R'!$A$3,FIND(" ",'2 R'!$A$3,(LEN('2 R'!$A$3)-5)),6))</f>
        <v xml:space="preserve"> Fund</v>
      </c>
      <c r="K114" s="146" t="str">
        <f>PROPER(MID('3 R'!$A$3,FIND(" ",'3 R'!$A$3,(LEN('3 R'!$A$3)-5)),6))</f>
        <v xml:space="preserve"> Fund</v>
      </c>
      <c r="L114" s="146" t="str">
        <f>PROPER(MID('4 R'!$A$3,FIND(" ",'4 R'!$A$3,(LEN('4 R'!$A$3)-5)),6))</f>
        <v xml:space="preserve"> Fund</v>
      </c>
      <c r="M114" s="146" t="str">
        <f>PROPER(MID('5 R'!$A$3,FIND(" ",'5 R'!$A$3,(LEN('5 R'!$A$3)-5)),6))</f>
        <v xml:space="preserve"> Fund</v>
      </c>
      <c r="N114" s="146" t="str">
        <f>PROPER(MID('6 R'!$A$3,FIND(" ",'6 R'!$A$3,(LEN('6 R'!$A$3)-5)),6))</f>
        <v xml:space="preserve"> Fund</v>
      </c>
      <c r="O114" s="146" t="str">
        <f>PROPER(MID('7 R'!$A$3,FIND(" ",'7 R'!$A$3,(LEN('7 R'!$A$3)-5)),6))</f>
        <v xml:space="preserve"> Fund</v>
      </c>
      <c r="P114" s="146" t="str">
        <f>PROPER(MID('8 R'!$A$3,FIND(" ",'8 R'!$A$3,(LEN('8 R'!$A$3)-5)),6))</f>
        <v xml:space="preserve"> Fund</v>
      </c>
      <c r="Q114" s="146" t="str">
        <f>PROPER(MID('9 R'!$A$3,FIND(" ",'9 R'!$A$3,(LEN('9 R'!$A$3)-5)),6))</f>
        <v xml:space="preserve"> Fund</v>
      </c>
      <c r="R114" s="146" t="str">
        <f>PROPER(MID('10 R'!$A$3,FIND(" ",'10 R'!$A$3,(LEN('10 R'!$A$3)-5)),6))</f>
        <v xml:space="preserve"> Fund</v>
      </c>
      <c r="S114" s="146" t="str">
        <f>PROPER(MID('11 R'!$A$3,FIND(" ",'11 R'!$A$3,(LEN('11 R'!$A$3)-5)),6))</f>
        <v xml:space="preserve"> Fund</v>
      </c>
      <c r="T114" s="146" t="str">
        <f>PROPER(MID('12 R'!$A$3,FIND(" ",'12 R'!$A$3,(LEN('12 R'!$A$3)-5)),6))</f>
        <v xml:space="preserve"> Fund</v>
      </c>
      <c r="U114" s="146" t="str">
        <f>PROPER(MID('13 R'!$A$3,FIND(" ",'13 R'!$A$3,(LEN('13 R'!$A$3)-5)),6))</f>
        <v xml:space="preserve"> Fund</v>
      </c>
      <c r="V114" s="146" t="str">
        <f>PROPER(MID('14 R'!$A$3,FIND(" ",'14 R'!$A$3,(LEN('14 R'!$A$3)-5)),6))</f>
        <v xml:space="preserve"> Fund</v>
      </c>
      <c r="W114" s="146" t="str">
        <f>PROPER(MID('15 R'!$A$3,FIND(" ",'15 R'!$A$3,(LEN('15 R'!$A$3)-5)),6))</f>
        <v xml:space="preserve"> Fund</v>
      </c>
      <c r="X114" s="146" t="str">
        <f>PROPER(MID('16 R'!$A$3,FIND(" ",'16 R'!$A$3,(LEN('16 R'!$A$3)-5)),6))</f>
        <v xml:space="preserve"> Fund</v>
      </c>
      <c r="Y114" s="146" t="str">
        <f>PROPER(MID('17 R'!$A$3,FIND(" ",'17 R'!$A$3,(LEN('17 R'!$A$3)-5)),6))</f>
        <v xml:space="preserve"> Fund</v>
      </c>
      <c r="Z114" s="146" t="str">
        <f>PROPER(MID('18 R'!$A$3,FIND(" ",'18 R'!$A$3,(LEN('18 R'!$A$3)-5)),6))</f>
        <v xml:space="preserve"> Fund</v>
      </c>
      <c r="AA114" s="146" t="str">
        <f>PROPER(MID('19 R'!$A$3,FIND(" ",'19 R'!$A$3,(LEN('19 R'!$A$3)-5)),6))</f>
        <v xml:space="preserve"> Fund</v>
      </c>
      <c r="AB114" s="146" t="str">
        <f>PROPER(MID('20 R'!$A$3,FIND(" ",'20 R'!$A$3,(LEN('20 R'!$A$3)-5)),6))</f>
        <v xml:space="preserve"> Fund</v>
      </c>
      <c r="AC114" s="146" t="str">
        <f>PROPER(MID('21 R'!$A$3,FIND(" ",'21 R'!$A$3,(LEN('21 R'!$A$3)-5)),6))</f>
        <v xml:space="preserve"> Fund</v>
      </c>
      <c r="AD114" s="146" t="str">
        <f>PROPER(MID('22 R'!$A$3,FIND(" ",'22 R'!$A$3,(LEN('22 R'!$A$3)-5)),6))</f>
        <v xml:space="preserve"> Fund</v>
      </c>
      <c r="AE114" s="146" t="str">
        <f>PROPER(MID('23 R'!$A$3,FIND(" ",'23 R'!$A$3,(LEN('23 R'!$A$3)-5)),6))</f>
        <v xml:space="preserve"> Fund</v>
      </c>
      <c r="AF114" s="146" t="str">
        <f>PROPER(MID('24 R'!$A$3,FIND(" ",'24 R'!$A$3,(LEN('24 R'!$A$3)-5)),6))</f>
        <v xml:space="preserve"> Fund</v>
      </c>
      <c r="AG114" s="146" t="str">
        <f>PROPER(MID('25 R'!$A$3,FIND(" ",'25 R'!$A$3,(LEN('25 R'!$A$3)-5)),6))</f>
        <v xml:space="preserve"> Fund</v>
      </c>
      <c r="AH114" s="146" t="str">
        <f>PROPER(MID('26 R'!$A$3,FIND(" ",'26 R'!$A$3,(LEN('26 R'!$A$3)-5)),6))</f>
        <v xml:space="preserve"> Fund</v>
      </c>
      <c r="AI114" s="146" t="str">
        <f>PROPER(MID('27 R'!$A$3,FIND(" ",'27 R'!$A$3,(LEN('27 R'!$A$3)-5)),6))</f>
        <v xml:space="preserve"> Fund</v>
      </c>
      <c r="AJ114" s="146" t="str">
        <f>PROPER(MID('28 R'!$A$3,FIND(" ",'28 R'!$A$3,(LEN('28 R'!$A$3)-5)),6))</f>
        <v xml:space="preserve"> Fund</v>
      </c>
      <c r="AK114" s="146" t="str">
        <f>PROPER(MID('29 R'!$A$3,FIND(" ",'29 R'!$A$3,(LEN('29 R'!$A$3)-5)),6))</f>
        <v xml:space="preserve"> Fund</v>
      </c>
      <c r="AL114" s="146" t="str">
        <f>PROPER(MID('30 R'!$A$3,FIND(" ",'30 R'!$A$3,(LEN('30 R'!$A$3)-5)),6))</f>
        <v xml:space="preserve"> Fund</v>
      </c>
      <c r="AM114" s="146" t="str">
        <f>PROPER(MID('31 R'!$A$3,FIND(" ",'31 R'!$A$3,(LEN('31 R'!$A$3)-5)),6))</f>
        <v xml:space="preserve"> Fund</v>
      </c>
      <c r="AN114" s="146" t="str">
        <f>PROPER(MID('32 R'!$A$3,FIND(" ",'32 R'!$A$3,(LEN('32 R'!$A$3)-5)),6))</f>
        <v xml:space="preserve"> Fund</v>
      </c>
      <c r="AO114" s="146" t="str">
        <f>PROPER(MID('33 R'!$A$3,FIND(" ",'33 R'!$A$3,(LEN('33 R'!$A$3)-5)),6))</f>
        <v xml:space="preserve"> Fund</v>
      </c>
      <c r="AP114" s="146" t="str">
        <f>PROPER(MID('34 R'!$A$3,FIND(" ",'34 R'!$A$3,(LEN('34 R'!$A$3)-5)),6))</f>
        <v xml:space="preserve"> Fund</v>
      </c>
      <c r="AQ114" s="146" t="str">
        <f>PROPER(MID('35 R'!$A$3,FIND(" ",'35 R'!$A$3,(LEN('35 R'!$A$3)-5)),6))</f>
        <v xml:space="preserve"> Fund</v>
      </c>
      <c r="AR114" s="146" t="str">
        <f>PROPER(MID('Other Funds R'!$A$14,FIND(" ",'Other Funds R'!$A$14,(LEN('Other Funds R'!$A$14)-5)),6))</f>
        <v xml:space="preserve"> Funds</v>
      </c>
    </row>
  </sheetData>
  <sheetProtection password="CBAB" sheet="1" objects="1" scenarios="1"/>
  <pageMargins left="0.5" right="0" top="0.25" bottom="0" header="0" footer="0"/>
  <pageSetup scale="98" orientation="portrait" horizontalDpi="300" verticalDpi="300" r:id="rId1"/>
  <headerFooter alignWithMargins="0"/>
  <rowBreaks count="1" manualBreakCount="1">
    <brk id="55" max="65535"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'21 R'!A3</f>
        <v>21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'22 R'!A3</f>
        <v>22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'22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'22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'22 R'!H105</f>
        <v>0</v>
      </c>
    </row>
    <row r="33" spans="1:11" x14ac:dyDescent="0.2">
      <c r="G33" s="29"/>
    </row>
    <row r="34" spans="1:11" x14ac:dyDescent="0.2">
      <c r="A34" t="str">
        <f>CONCATENATE("Expenditures - ",Information!D5-1)</f>
        <v>Expenditures - 2024</v>
      </c>
      <c r="G34" s="151">
        <f>'22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598</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'22 R'!A3</f>
        <v>22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'23 R'!A3</f>
        <v>23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'23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'23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'23 R'!H105</f>
        <v>0</v>
      </c>
    </row>
    <row r="33" spans="1:11" x14ac:dyDescent="0.2">
      <c r="G33" s="29"/>
    </row>
    <row r="34" spans="1:11" x14ac:dyDescent="0.2">
      <c r="A34" t="str">
        <f>CONCATENATE("Expenditures - ",Information!D5-1)</f>
        <v>Expenditures - 2024</v>
      </c>
      <c r="G34" s="151">
        <f>'23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8"/>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599</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'23 R'!A3</f>
        <v>23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'24 R'!A3</f>
        <v>24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'24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'24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'24 R'!H105</f>
        <v>0</v>
      </c>
    </row>
    <row r="33" spans="1:11" x14ac:dyDescent="0.2">
      <c r="G33" s="29"/>
    </row>
    <row r="34" spans="1:11" x14ac:dyDescent="0.2">
      <c r="A34" t="str">
        <f>CONCATENATE("Expenditures - ",Information!D5-1)</f>
        <v>Expenditures - 2024</v>
      </c>
      <c r="G34" s="151">
        <f>'24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600</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'24 R'!A3</f>
        <v>24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
        <v>380</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'GR R'!I106</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'GR E'!I583</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'GR R'!H106</f>
        <v>0</v>
      </c>
    </row>
    <row r="33" spans="1:11" x14ac:dyDescent="0.2">
      <c r="G33" s="29"/>
    </row>
    <row r="34" spans="1:11" x14ac:dyDescent="0.2">
      <c r="A34" t="str">
        <f>CONCATENATE("Expenditures - ",Information!D5-1)</f>
        <v>Expenditures - 2024</v>
      </c>
      <c r="G34" s="151">
        <f>'GR E'!F581</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IF(ROUND(G41,2)=G9," ","Note: Cash Available does not agree with line 1 above. ")</f>
        <v xml:space="preserve"> </v>
      </c>
      <c r="E42" s="19"/>
      <c r="F42" s="19"/>
      <c r="G42" s="92"/>
      <c r="H42" s="19"/>
      <c r="I42" s="19"/>
      <c r="J42" s="47"/>
      <c r="K42" s="47"/>
    </row>
    <row r="43" spans="1:11" x14ac:dyDescent="0.2">
      <c r="A43" s="47"/>
      <c r="B43" s="47"/>
      <c r="C43" s="47"/>
      <c r="D43" s="47"/>
      <c r="E43" s="47"/>
      <c r="F43" s="47"/>
      <c r="G43" s="48"/>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0" t="s">
        <v>392</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'25 R'!A3</f>
        <v>25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'25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'25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'25 R'!H105</f>
        <v>0</v>
      </c>
    </row>
    <row r="33" spans="1:11" x14ac:dyDescent="0.2">
      <c r="G33" s="29"/>
    </row>
    <row r="34" spans="1:11" x14ac:dyDescent="0.2">
      <c r="A34" t="str">
        <f>CONCATENATE("Expenditures - ",Information!D5-1)</f>
        <v>Expenditures - 2024</v>
      </c>
      <c r="G34" s="151">
        <f>'25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601</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'25 R'!A3</f>
        <v>25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'26 R'!A3</f>
        <v>26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'26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'26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'26 R'!H105</f>
        <v>0</v>
      </c>
    </row>
    <row r="33" spans="1:11" x14ac:dyDescent="0.2">
      <c r="G33" s="29"/>
    </row>
    <row r="34" spans="1:11" x14ac:dyDescent="0.2">
      <c r="A34" t="str">
        <f>CONCATENATE("Expenditures - ",Information!D5-1)</f>
        <v>Expenditures - 2024</v>
      </c>
      <c r="G34" s="151">
        <f>'26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602</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156"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'26 R'!A3</f>
        <v>26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'27 R'!A3</f>
        <v>27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'27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'27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'27 R'!H105</f>
        <v>0</v>
      </c>
    </row>
    <row r="33" spans="1:11" x14ac:dyDescent="0.2">
      <c r="G33" s="29"/>
    </row>
    <row r="34" spans="1:11" x14ac:dyDescent="0.2">
      <c r="A34" t="str">
        <f>CONCATENATE("Expenditures - ",Information!D5-1)</f>
        <v>Expenditures - 2024</v>
      </c>
      <c r="G34" s="151">
        <f>'27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7"/>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 xml:space="preserve"> COUNTY</v>
      </c>
    </row>
    <row r="2" spans="1:9" x14ac:dyDescent="0.2">
      <c r="A2" t="str">
        <f>CONCATENATE(Information!D5," BUDGET")</f>
        <v>2025 BUDGET</v>
      </c>
    </row>
    <row r="3" spans="1:9" x14ac:dyDescent="0.2">
      <c r="A3" s="47" t="s">
        <v>603</v>
      </c>
    </row>
    <row r="4" spans="1:9" x14ac:dyDescent="0.2">
      <c r="A4" t="s">
        <v>393</v>
      </c>
    </row>
    <row r="6" spans="1:9" x14ac:dyDescent="0.2">
      <c r="G6" s="16">
        <f>Information!D5-2</f>
        <v>2023</v>
      </c>
      <c r="H6" s="16">
        <f>Information!D5-1</f>
        <v>2024</v>
      </c>
      <c r="I6" s="16">
        <f>Information!D5</f>
        <v>2025</v>
      </c>
    </row>
    <row r="7" spans="1:9" x14ac:dyDescent="0.2">
      <c r="G7" s="84" t="s">
        <v>250</v>
      </c>
      <c r="H7" s="84" t="s">
        <v>250</v>
      </c>
      <c r="I7" s="84" t="s">
        <v>394</v>
      </c>
    </row>
    <row r="9" spans="1:9" x14ac:dyDescent="0.2">
      <c r="A9" t="s">
        <v>395</v>
      </c>
      <c r="G9" s="29"/>
      <c r="H9" s="29"/>
      <c r="I9" s="29"/>
    </row>
    <row r="10" spans="1:9" x14ac:dyDescent="0.2">
      <c r="A10" s="47"/>
      <c r="B10" t="str">
        <f>CONCATENATE(Information!D5," Property taxes")</f>
        <v>2025 Property taxes</v>
      </c>
      <c r="G10" s="110"/>
      <c r="H10" s="110"/>
      <c r="I10" s="110"/>
    </row>
    <row r="11" spans="1:9" x14ac:dyDescent="0.2">
      <c r="A11" s="47"/>
      <c r="B11" t="str">
        <f>CONCATENATE(Information!D5-1," Property taxes")</f>
        <v>2024 Property taxes</v>
      </c>
      <c r="G11" s="110"/>
      <c r="H11" s="110"/>
      <c r="I11" s="110"/>
    </row>
    <row r="12" spans="1:9" x14ac:dyDescent="0.2">
      <c r="A12" s="47"/>
      <c r="B12" t="str">
        <f>CONCATENATE(Information!D5-2," Property taxes")</f>
        <v>2023 Property taxes</v>
      </c>
      <c r="G12" s="110"/>
      <c r="H12" s="110"/>
      <c r="I12" s="110"/>
    </row>
    <row r="13" spans="1:9" x14ac:dyDescent="0.2">
      <c r="B13" s="19"/>
      <c r="C13" s="19"/>
      <c r="D13" s="19"/>
      <c r="E13" s="19"/>
      <c r="F13" s="19"/>
      <c r="G13" s="92"/>
      <c r="H13" s="92"/>
      <c r="I13" s="92"/>
    </row>
    <row r="14" spans="1:9" x14ac:dyDescent="0.2">
      <c r="B14" s="19" t="s">
        <v>396</v>
      </c>
      <c r="C14" s="19"/>
      <c r="D14" s="19"/>
      <c r="E14" s="19"/>
      <c r="F14" s="19"/>
      <c r="G14" s="92"/>
      <c r="H14" s="92"/>
      <c r="I14" s="92"/>
    </row>
    <row r="15" spans="1:9" x14ac:dyDescent="0.2">
      <c r="A15" s="47"/>
      <c r="C15" t="s">
        <v>397</v>
      </c>
      <c r="G15" s="110"/>
      <c r="H15" s="110"/>
      <c r="I15" s="110"/>
    </row>
    <row r="16" spans="1:9" x14ac:dyDescent="0.2">
      <c r="A16" s="47"/>
      <c r="B16" s="47"/>
      <c r="C16" s="47"/>
      <c r="D16" s="47"/>
      <c r="E16" s="47"/>
      <c r="F16" s="47"/>
      <c r="G16" s="152"/>
      <c r="H16" s="152"/>
      <c r="I16" s="152"/>
    </row>
    <row r="17" spans="1:9" x14ac:dyDescent="0.2">
      <c r="D17" t="s">
        <v>309</v>
      </c>
      <c r="G17" s="140">
        <f>SUM(G10:G16)</f>
        <v>0</v>
      </c>
      <c r="H17" s="140">
        <f>SUM(H10:H16)</f>
        <v>0</v>
      </c>
      <c r="I17" s="140">
        <f>SUM(I10:I16)</f>
        <v>0</v>
      </c>
    </row>
    <row r="18" spans="1:9" x14ac:dyDescent="0.2">
      <c r="G18" s="29"/>
      <c r="H18" s="29"/>
      <c r="I18" s="29"/>
    </row>
    <row r="19" spans="1:9" x14ac:dyDescent="0.2">
      <c r="A19" t="s">
        <v>398</v>
      </c>
      <c r="G19" s="110"/>
      <c r="H19" s="110"/>
      <c r="I19" s="110"/>
    </row>
    <row r="20" spans="1:9" x14ac:dyDescent="0.2">
      <c r="A20" s="47"/>
      <c r="B20" s="47"/>
      <c r="C20" s="47"/>
      <c r="D20" s="47"/>
      <c r="E20" s="47"/>
      <c r="F20" s="47"/>
      <c r="G20" s="110"/>
      <c r="H20" s="110"/>
      <c r="I20" s="110"/>
    </row>
    <row r="21" spans="1:9" x14ac:dyDescent="0.2">
      <c r="A21" s="47"/>
      <c r="B21" s="47"/>
      <c r="C21" s="47"/>
      <c r="D21" s="47"/>
      <c r="E21" s="47"/>
      <c r="F21" s="47"/>
      <c r="G21" s="110"/>
      <c r="H21" s="110"/>
      <c r="I21" s="110"/>
    </row>
    <row r="22" spans="1:9" x14ac:dyDescent="0.2">
      <c r="D22" t="s">
        <v>309</v>
      </c>
      <c r="G22" s="97">
        <f>SUM(G19:G21)</f>
        <v>0</v>
      </c>
      <c r="H22" s="97">
        <f>SUM(H19:H21)</f>
        <v>0</v>
      </c>
      <c r="I22" s="97">
        <f>SUM(I19:I21)</f>
        <v>0</v>
      </c>
    </row>
    <row r="23" spans="1:9" x14ac:dyDescent="0.2">
      <c r="G23" s="29"/>
      <c r="H23" s="29"/>
      <c r="I23" s="29"/>
    </row>
    <row r="24" spans="1:9" x14ac:dyDescent="0.2">
      <c r="A24" t="s">
        <v>399</v>
      </c>
      <c r="G24" s="48"/>
      <c r="H24" s="48"/>
      <c r="I24" s="48"/>
    </row>
    <row r="25" spans="1:9" x14ac:dyDescent="0.2">
      <c r="A25" s="47"/>
      <c r="B25" s="47"/>
      <c r="C25" s="47"/>
      <c r="D25" s="47"/>
      <c r="E25" s="47"/>
      <c r="F25" s="47"/>
      <c r="G25" s="110"/>
      <c r="H25" s="110"/>
      <c r="I25" s="110"/>
    </row>
    <row r="26" spans="1:9" x14ac:dyDescent="0.2">
      <c r="A26" s="47"/>
      <c r="B26" s="47"/>
      <c r="C26" s="47"/>
      <c r="D26" s="47"/>
      <c r="E26" s="47"/>
      <c r="F26" s="47"/>
      <c r="G26" s="110"/>
      <c r="H26" s="110"/>
      <c r="I26" s="110"/>
    </row>
    <row r="27" spans="1:9" x14ac:dyDescent="0.2">
      <c r="A27" s="47"/>
      <c r="B27" s="47"/>
      <c r="C27" s="47"/>
      <c r="D27" s="47"/>
      <c r="E27" s="47"/>
      <c r="F27" s="47"/>
      <c r="G27" s="110"/>
      <c r="H27" s="110"/>
      <c r="I27" s="110"/>
    </row>
    <row r="28" spans="1:9" x14ac:dyDescent="0.2">
      <c r="A28" s="47"/>
      <c r="B28" s="47"/>
      <c r="C28" s="47"/>
      <c r="D28" s="47"/>
      <c r="E28" s="47"/>
      <c r="F28" s="47"/>
      <c r="G28" s="110"/>
      <c r="H28" s="110"/>
      <c r="I28" s="110"/>
    </row>
    <row r="29" spans="1:9" x14ac:dyDescent="0.2">
      <c r="A29" s="47"/>
      <c r="B29" s="47"/>
      <c r="C29" s="47"/>
      <c r="D29" s="47"/>
      <c r="E29" s="47"/>
      <c r="F29" s="47"/>
      <c r="G29" s="110"/>
      <c r="H29" s="110"/>
      <c r="I29" s="110"/>
    </row>
    <row r="30" spans="1:9" x14ac:dyDescent="0.2">
      <c r="A30" s="47"/>
      <c r="B30" s="47"/>
      <c r="C30" s="47"/>
      <c r="D30" s="47"/>
      <c r="E30" s="47"/>
      <c r="F30" s="47"/>
      <c r="G30" s="110"/>
      <c r="H30" s="110"/>
      <c r="I30" s="110"/>
    </row>
    <row r="31" spans="1:9" x14ac:dyDescent="0.2">
      <c r="A31" s="47"/>
      <c r="B31" s="47"/>
      <c r="C31" s="47"/>
      <c r="D31" s="47"/>
      <c r="E31" s="47"/>
      <c r="F31" s="47"/>
      <c r="G31" s="110"/>
      <c r="H31" s="110"/>
      <c r="I31" s="110"/>
    </row>
    <row r="32" spans="1:9" x14ac:dyDescent="0.2">
      <c r="A32" s="47"/>
      <c r="B32" s="47"/>
      <c r="C32" s="47"/>
      <c r="D32" s="47"/>
      <c r="E32" s="47"/>
      <c r="F32" s="47"/>
      <c r="G32" s="110"/>
      <c r="H32" s="110"/>
      <c r="I32" s="110"/>
    </row>
    <row r="33" spans="1:9" x14ac:dyDescent="0.2">
      <c r="A33" s="47"/>
      <c r="B33" s="47"/>
      <c r="C33" s="47"/>
      <c r="D33" s="47"/>
      <c r="E33" s="47"/>
      <c r="F33" s="47"/>
      <c r="G33" s="110"/>
      <c r="H33" s="110"/>
      <c r="I33" s="110"/>
    </row>
    <row r="34" spans="1:9" x14ac:dyDescent="0.2">
      <c r="A34" s="47"/>
      <c r="B34" s="47"/>
      <c r="C34" s="47"/>
      <c r="D34" s="47"/>
      <c r="E34" s="47"/>
      <c r="F34" s="47"/>
      <c r="G34" s="110"/>
      <c r="H34" s="110"/>
      <c r="I34" s="110"/>
    </row>
    <row r="35" spans="1:9" x14ac:dyDescent="0.2">
      <c r="A35" s="47"/>
      <c r="B35" s="47"/>
      <c r="C35" s="47"/>
      <c r="D35" s="47"/>
      <c r="E35" s="47"/>
      <c r="F35" s="47"/>
      <c r="G35" s="110"/>
      <c r="H35" s="110"/>
      <c r="I35" s="110"/>
    </row>
    <row r="36" spans="1:9" x14ac:dyDescent="0.2">
      <c r="A36" s="47"/>
      <c r="B36" s="47"/>
      <c r="C36" s="47"/>
      <c r="D36" s="47"/>
      <c r="E36" s="47"/>
      <c r="F36" s="47"/>
      <c r="G36" s="110"/>
      <c r="H36" s="110"/>
      <c r="I36" s="110"/>
    </row>
    <row r="37" spans="1:9" x14ac:dyDescent="0.2">
      <c r="A37" s="47"/>
      <c r="B37" s="47"/>
      <c r="C37" s="47"/>
      <c r="D37" s="47"/>
      <c r="E37" s="47"/>
      <c r="F37" s="47"/>
      <c r="G37" s="110"/>
      <c r="H37" s="110"/>
      <c r="I37" s="110"/>
    </row>
    <row r="38" spans="1:9" x14ac:dyDescent="0.2">
      <c r="A38" s="47"/>
      <c r="B38" s="47"/>
      <c r="C38" s="47"/>
      <c r="D38" s="47"/>
      <c r="E38" s="47"/>
      <c r="F38" s="47"/>
      <c r="G38" s="110"/>
      <c r="H38" s="110"/>
      <c r="I38" s="110"/>
    </row>
    <row r="39" spans="1:9" x14ac:dyDescent="0.2">
      <c r="A39" s="47"/>
      <c r="B39" s="47"/>
      <c r="C39" s="47"/>
      <c r="D39" s="47"/>
      <c r="E39" s="47"/>
      <c r="F39" s="47"/>
      <c r="G39" s="110"/>
      <c r="H39" s="110"/>
      <c r="I39" s="110"/>
    </row>
    <row r="40" spans="1:9" x14ac:dyDescent="0.2">
      <c r="A40" s="47"/>
      <c r="B40" s="47"/>
      <c r="C40" s="47"/>
      <c r="D40" s="47"/>
      <c r="E40" s="47"/>
      <c r="F40" s="47"/>
      <c r="G40" s="110"/>
      <c r="H40" s="110"/>
      <c r="I40" s="110"/>
    </row>
    <row r="41" spans="1:9" x14ac:dyDescent="0.2">
      <c r="D41" t="s">
        <v>309</v>
      </c>
      <c r="G41" s="140">
        <f>SUM(G24:G40)</f>
        <v>0</v>
      </c>
      <c r="H41" s="140">
        <f>SUM(H24:H40)</f>
        <v>0</v>
      </c>
      <c r="I41" s="140">
        <f>SUM(I24:I40)</f>
        <v>0</v>
      </c>
    </row>
    <row r="42" spans="1:9" x14ac:dyDescent="0.2">
      <c r="G42" s="101"/>
      <c r="H42" s="101"/>
      <c r="I42" s="101"/>
    </row>
    <row r="43" spans="1:9" x14ac:dyDescent="0.2">
      <c r="A43" t="s">
        <v>401</v>
      </c>
      <c r="G43" s="48"/>
      <c r="H43" s="48"/>
      <c r="I43" s="48"/>
    </row>
    <row r="44" spans="1:9" x14ac:dyDescent="0.2">
      <c r="A44" s="47"/>
      <c r="B44" s="47"/>
      <c r="C44" s="47"/>
      <c r="D44" s="47"/>
      <c r="E44" s="47"/>
      <c r="F44" s="47"/>
      <c r="G44" s="110"/>
      <c r="H44" s="110"/>
      <c r="I44" s="110"/>
    </row>
    <row r="45" spans="1:9" x14ac:dyDescent="0.2">
      <c r="A45" s="47"/>
      <c r="B45" s="47"/>
      <c r="C45" s="47"/>
      <c r="D45" s="47"/>
      <c r="E45" s="47"/>
      <c r="F45" s="47"/>
      <c r="G45" s="110"/>
      <c r="H45" s="110"/>
      <c r="I45" s="110"/>
    </row>
    <row r="46" spans="1:9" x14ac:dyDescent="0.2">
      <c r="A46" s="47"/>
      <c r="B46" s="47"/>
      <c r="C46" s="47"/>
      <c r="D46" s="47"/>
      <c r="E46" s="47"/>
      <c r="F46" s="47"/>
      <c r="G46" s="110"/>
      <c r="H46" s="110"/>
      <c r="I46" s="110"/>
    </row>
    <row r="47" spans="1:9" x14ac:dyDescent="0.2">
      <c r="A47" s="47"/>
      <c r="B47" s="47"/>
      <c r="C47" s="47"/>
      <c r="D47" s="47"/>
      <c r="E47" s="47"/>
      <c r="F47" s="47"/>
      <c r="G47" s="110"/>
      <c r="H47" s="110"/>
      <c r="I47" s="110"/>
    </row>
    <row r="48" spans="1:9" x14ac:dyDescent="0.2">
      <c r="A48" s="47"/>
      <c r="B48" s="47"/>
      <c r="C48" s="47"/>
      <c r="D48" s="47"/>
      <c r="E48" s="47"/>
      <c r="F48" s="47"/>
      <c r="G48" s="110"/>
      <c r="H48" s="110"/>
      <c r="I48" s="110"/>
    </row>
    <row r="49" spans="1:9" x14ac:dyDescent="0.2">
      <c r="A49" s="47"/>
      <c r="B49" s="47"/>
      <c r="C49" s="47"/>
      <c r="D49" s="47"/>
      <c r="E49" s="47"/>
      <c r="F49" s="47"/>
      <c r="G49" s="110"/>
      <c r="H49" s="110"/>
      <c r="I49" s="110"/>
    </row>
    <row r="50" spans="1:9" x14ac:dyDescent="0.2">
      <c r="A50" s="47"/>
      <c r="B50" s="47"/>
      <c r="C50" s="47"/>
      <c r="D50" s="47"/>
      <c r="E50" s="47"/>
      <c r="F50" s="47"/>
      <c r="G50" s="110"/>
      <c r="H50" s="110"/>
      <c r="I50" s="110"/>
    </row>
    <row r="51" spans="1:9" x14ac:dyDescent="0.2">
      <c r="A51" s="47"/>
      <c r="B51" s="47"/>
      <c r="C51" s="47"/>
      <c r="D51" s="47"/>
      <c r="E51" s="47"/>
      <c r="F51" s="47"/>
      <c r="G51" s="110"/>
      <c r="H51" s="110"/>
      <c r="I51" s="110"/>
    </row>
    <row r="52" spans="1:9" x14ac:dyDescent="0.2">
      <c r="A52" s="47"/>
      <c r="B52" s="47"/>
      <c r="C52" s="47"/>
      <c r="D52" s="47"/>
      <c r="E52" s="47"/>
      <c r="F52" s="47"/>
      <c r="G52" s="110"/>
      <c r="H52" s="110"/>
      <c r="I52" s="110"/>
    </row>
    <row r="53" spans="1:9" x14ac:dyDescent="0.2">
      <c r="A53" s="47"/>
      <c r="B53" s="47"/>
      <c r="C53" s="47"/>
      <c r="D53" s="47"/>
      <c r="E53" s="47"/>
      <c r="F53" s="47"/>
      <c r="G53" s="110"/>
      <c r="H53" s="110"/>
      <c r="I53" s="110"/>
    </row>
    <row r="54" spans="1:9" x14ac:dyDescent="0.2">
      <c r="A54" s="47"/>
      <c r="B54" s="47"/>
      <c r="C54" s="47"/>
      <c r="D54" s="47"/>
      <c r="E54" s="47"/>
      <c r="F54" s="47"/>
      <c r="G54" s="110"/>
      <c r="H54" s="110"/>
      <c r="I54" s="110"/>
    </row>
    <row r="55" spans="1:9" x14ac:dyDescent="0.2">
      <c r="D55" t="s">
        <v>309</v>
      </c>
      <c r="G55" s="140">
        <f>SUM(G43:G54)</f>
        <v>0</v>
      </c>
      <c r="H55" s="140">
        <f>SUM(H43:H54)</f>
        <v>0</v>
      </c>
      <c r="I55" s="140">
        <f>SUM(I43:I54)</f>
        <v>0</v>
      </c>
    </row>
    <row r="56" spans="1:9" x14ac:dyDescent="0.2">
      <c r="G56" s="101"/>
      <c r="H56" s="101"/>
      <c r="I56" s="101"/>
    </row>
    <row r="57" spans="1:9" x14ac:dyDescent="0.2">
      <c r="G57" s="101"/>
      <c r="H57" s="101"/>
      <c r="I57" s="101"/>
    </row>
    <row r="58" spans="1:9" x14ac:dyDescent="0.2">
      <c r="G58" s="21" t="s">
        <v>301</v>
      </c>
      <c r="H58" s="101"/>
      <c r="I58" s="101"/>
    </row>
    <row r="59" spans="1:9" x14ac:dyDescent="0.2">
      <c r="G59" s="101"/>
      <c r="H59" s="101"/>
      <c r="I59" s="101"/>
    </row>
    <row r="60" spans="1:9" x14ac:dyDescent="0.2">
      <c r="A60" t="s">
        <v>408</v>
      </c>
      <c r="G60" s="110"/>
      <c r="H60" s="110"/>
      <c r="I60" s="110"/>
    </row>
    <row r="61" spans="1:9" x14ac:dyDescent="0.2">
      <c r="G61" s="101"/>
      <c r="H61" s="101"/>
      <c r="I61" s="101"/>
    </row>
    <row r="62" spans="1:9" x14ac:dyDescent="0.2">
      <c r="A62" t="s">
        <v>409</v>
      </c>
      <c r="G62" s="48"/>
      <c r="H62" s="48"/>
      <c r="I62" s="48"/>
    </row>
    <row r="63" spans="1:9" x14ac:dyDescent="0.2">
      <c r="A63" s="47"/>
      <c r="B63" s="47"/>
      <c r="C63" s="47"/>
      <c r="D63" s="47"/>
      <c r="E63" s="47"/>
      <c r="F63" s="47"/>
      <c r="G63" s="110"/>
      <c r="H63" s="110"/>
      <c r="I63" s="110"/>
    </row>
    <row r="64" spans="1:9" x14ac:dyDescent="0.2">
      <c r="A64" s="47"/>
      <c r="B64" s="47"/>
      <c r="C64" s="47"/>
      <c r="D64" s="47"/>
      <c r="E64" s="47"/>
      <c r="F64" s="47"/>
      <c r="G64" s="110"/>
      <c r="H64" s="110"/>
      <c r="I64" s="110"/>
    </row>
    <row r="65" spans="1:9" x14ac:dyDescent="0.2">
      <c r="A65" s="47"/>
      <c r="B65" s="47"/>
      <c r="C65" s="47"/>
      <c r="D65" s="47"/>
      <c r="E65" s="47"/>
      <c r="F65" s="47"/>
      <c r="G65" s="110"/>
      <c r="H65" s="110"/>
      <c r="I65" s="110"/>
    </row>
    <row r="66" spans="1:9" x14ac:dyDescent="0.2">
      <c r="A66" s="47"/>
      <c r="B66" s="47"/>
      <c r="C66" s="47"/>
      <c r="D66" s="47"/>
      <c r="E66" s="47"/>
      <c r="F66" s="47"/>
      <c r="G66" s="110"/>
      <c r="H66" s="110"/>
      <c r="I66" s="110"/>
    </row>
    <row r="67" spans="1:9" x14ac:dyDescent="0.2">
      <c r="A67" s="47"/>
      <c r="B67" s="47"/>
      <c r="C67" s="47"/>
      <c r="D67" s="47"/>
      <c r="E67" s="47"/>
      <c r="F67" s="47"/>
      <c r="G67" s="110"/>
      <c r="H67" s="110"/>
      <c r="I67" s="110"/>
    </row>
    <row r="68" spans="1:9" x14ac:dyDescent="0.2">
      <c r="A68" s="47"/>
      <c r="B68" s="47"/>
      <c r="C68" s="47"/>
      <c r="D68" s="47"/>
      <c r="E68" s="47"/>
      <c r="F68" s="47"/>
      <c r="G68" s="110"/>
      <c r="H68" s="110"/>
      <c r="I68" s="110"/>
    </row>
    <row r="69" spans="1:9" x14ac:dyDescent="0.2">
      <c r="A69" s="47"/>
      <c r="B69" s="47"/>
      <c r="C69" s="47"/>
      <c r="D69" s="47"/>
      <c r="E69" s="47"/>
      <c r="F69" s="47"/>
      <c r="G69" s="110"/>
      <c r="H69" s="110"/>
      <c r="I69" s="110"/>
    </row>
    <row r="70" spans="1:9" x14ac:dyDescent="0.2">
      <c r="A70" s="47"/>
      <c r="B70" s="47"/>
      <c r="C70" s="47"/>
      <c r="D70" s="47"/>
      <c r="E70" s="47"/>
      <c r="F70" s="47"/>
      <c r="G70" s="110"/>
      <c r="H70" s="110"/>
      <c r="I70" s="110"/>
    </row>
    <row r="71" spans="1:9" x14ac:dyDescent="0.2">
      <c r="A71" s="47"/>
      <c r="B71" s="47"/>
      <c r="C71" s="47"/>
      <c r="D71" s="47"/>
      <c r="E71" s="47"/>
      <c r="F71" s="47"/>
      <c r="G71" s="110"/>
      <c r="H71" s="110"/>
      <c r="I71" s="110"/>
    </row>
    <row r="72" spans="1:9" x14ac:dyDescent="0.2">
      <c r="A72" s="47"/>
      <c r="B72" s="47"/>
      <c r="C72" s="47"/>
      <c r="D72" s="47"/>
      <c r="E72" s="47"/>
      <c r="F72" s="47"/>
      <c r="G72" s="110"/>
      <c r="H72" s="110"/>
      <c r="I72" s="110"/>
    </row>
    <row r="73" spans="1:9" x14ac:dyDescent="0.2">
      <c r="A73" s="47"/>
      <c r="B73" s="47"/>
      <c r="C73" s="47"/>
      <c r="D73" s="47"/>
      <c r="E73" s="47"/>
      <c r="F73" s="47"/>
      <c r="G73" s="110"/>
      <c r="H73" s="110"/>
      <c r="I73" s="110"/>
    </row>
    <row r="74" spans="1:9" x14ac:dyDescent="0.2">
      <c r="A74" s="47"/>
      <c r="B74" s="47"/>
      <c r="C74" s="47"/>
      <c r="D74" s="47"/>
      <c r="E74" s="47"/>
      <c r="F74" s="47"/>
      <c r="G74" s="110"/>
      <c r="H74" s="110"/>
      <c r="I74" s="110"/>
    </row>
    <row r="75" spans="1:9" x14ac:dyDescent="0.2">
      <c r="A75" s="47"/>
      <c r="B75" s="47"/>
      <c r="C75" s="47"/>
      <c r="D75" s="47"/>
      <c r="E75" s="47"/>
      <c r="F75" s="47"/>
      <c r="G75" s="110"/>
      <c r="H75" s="110"/>
      <c r="I75" s="110"/>
    </row>
    <row r="76" spans="1:9" x14ac:dyDescent="0.2">
      <c r="A76" s="47"/>
      <c r="B76" s="47"/>
      <c r="C76" s="47"/>
      <c r="D76" s="47"/>
      <c r="E76" s="47"/>
      <c r="F76" s="47"/>
      <c r="G76" s="110"/>
      <c r="H76" s="110"/>
      <c r="I76" s="110"/>
    </row>
    <row r="77" spans="1:9" x14ac:dyDescent="0.2">
      <c r="A77" s="47"/>
      <c r="B77" s="47"/>
      <c r="C77" s="47"/>
      <c r="D77" s="47"/>
      <c r="E77" s="47"/>
      <c r="F77" s="47"/>
      <c r="G77" s="110"/>
      <c r="H77" s="110"/>
      <c r="I77" s="110"/>
    </row>
    <row r="78" spans="1:9" x14ac:dyDescent="0.2">
      <c r="A78" s="47"/>
      <c r="B78" s="47"/>
      <c r="C78" s="47"/>
      <c r="D78" s="47"/>
      <c r="E78" s="47"/>
      <c r="F78" s="47"/>
      <c r="G78" s="110"/>
      <c r="H78" s="110"/>
      <c r="I78" s="110"/>
    </row>
    <row r="79" spans="1:9" x14ac:dyDescent="0.2">
      <c r="A79" s="47"/>
      <c r="B79" s="47"/>
      <c r="C79" s="47"/>
      <c r="D79" s="47"/>
      <c r="E79" s="47"/>
      <c r="F79" s="47"/>
      <c r="G79" s="110"/>
      <c r="H79" s="110"/>
      <c r="I79" s="110"/>
    </row>
    <row r="80" spans="1:9" x14ac:dyDescent="0.2">
      <c r="A80" s="47"/>
      <c r="B80" s="47"/>
      <c r="C80" s="47"/>
      <c r="D80" s="47"/>
      <c r="E80" s="47"/>
      <c r="F80" s="47"/>
      <c r="G80" s="110"/>
      <c r="H80" s="110"/>
      <c r="I80" s="110"/>
    </row>
    <row r="81" spans="1:9" x14ac:dyDescent="0.2">
      <c r="A81" s="47"/>
      <c r="B81" s="47"/>
      <c r="C81" s="47"/>
      <c r="D81" s="47"/>
      <c r="E81" s="47"/>
      <c r="F81" s="47"/>
      <c r="G81" s="110"/>
      <c r="H81" s="110"/>
      <c r="I81" s="110"/>
    </row>
    <row r="82" spans="1:9" x14ac:dyDescent="0.2">
      <c r="A82" s="47"/>
      <c r="B82" s="47"/>
      <c r="C82" s="47"/>
      <c r="D82" s="47"/>
      <c r="E82" s="47"/>
      <c r="F82" s="47"/>
      <c r="G82" s="110"/>
      <c r="H82" s="110"/>
      <c r="I82" s="110"/>
    </row>
    <row r="83" spans="1:9" x14ac:dyDescent="0.2">
      <c r="A83" s="47"/>
      <c r="B83" s="47"/>
      <c r="C83" s="47"/>
      <c r="D83" s="47"/>
      <c r="E83" s="47"/>
      <c r="F83" s="47"/>
      <c r="G83" s="110"/>
      <c r="H83" s="110"/>
      <c r="I83" s="110"/>
    </row>
    <row r="84" spans="1:9" x14ac:dyDescent="0.2">
      <c r="A84" s="47"/>
      <c r="B84" s="47"/>
      <c r="C84" s="47"/>
      <c r="D84" s="47"/>
      <c r="E84" s="47"/>
      <c r="F84" s="47"/>
      <c r="G84" s="110"/>
      <c r="H84" s="110"/>
      <c r="I84" s="110"/>
    </row>
    <row r="85" spans="1:9" x14ac:dyDescent="0.2">
      <c r="A85" s="47"/>
      <c r="B85" s="47"/>
      <c r="C85" s="47"/>
      <c r="D85" s="47"/>
      <c r="E85" s="47"/>
      <c r="F85" s="47"/>
      <c r="G85" s="110"/>
      <c r="H85" s="110"/>
      <c r="I85" s="110"/>
    </row>
    <row r="86" spans="1:9" x14ac:dyDescent="0.2">
      <c r="A86" s="47"/>
      <c r="B86" s="47"/>
      <c r="C86" s="47"/>
      <c r="D86" s="47"/>
      <c r="E86" s="47"/>
      <c r="F86" s="47"/>
      <c r="G86" s="110"/>
      <c r="H86" s="110"/>
      <c r="I86" s="110"/>
    </row>
    <row r="87" spans="1:9" x14ac:dyDescent="0.2">
      <c r="A87" s="47"/>
      <c r="B87" s="47"/>
      <c r="C87" s="47"/>
      <c r="D87" s="47"/>
      <c r="E87" s="47"/>
      <c r="F87" s="47"/>
      <c r="G87" s="110"/>
      <c r="H87" s="110"/>
      <c r="I87" s="110"/>
    </row>
    <row r="88" spans="1:9" x14ac:dyDescent="0.2">
      <c r="A88" s="47"/>
      <c r="B88" s="47"/>
      <c r="C88" s="47"/>
      <c r="D88" s="47"/>
      <c r="E88" s="47"/>
      <c r="F88" s="47"/>
      <c r="G88" s="110"/>
      <c r="H88" s="110"/>
      <c r="I88" s="110"/>
    </row>
    <row r="89" spans="1:9" x14ac:dyDescent="0.2">
      <c r="A89" s="47"/>
      <c r="B89" s="47"/>
      <c r="C89" s="47"/>
      <c r="D89" s="47"/>
      <c r="E89" s="47"/>
      <c r="F89" s="47"/>
      <c r="G89" s="110"/>
      <c r="H89" s="110"/>
      <c r="I89" s="110"/>
    </row>
    <row r="90" spans="1:9" x14ac:dyDescent="0.2">
      <c r="A90" s="47"/>
      <c r="B90" s="47"/>
      <c r="C90" s="47"/>
      <c r="D90" s="47"/>
      <c r="E90" s="47"/>
      <c r="F90" s="47"/>
      <c r="G90" s="110"/>
      <c r="H90" s="110"/>
      <c r="I90" s="110"/>
    </row>
    <row r="91" spans="1:9" x14ac:dyDescent="0.2">
      <c r="A91" s="47"/>
      <c r="B91" s="47"/>
      <c r="C91" s="47"/>
      <c r="D91" s="47"/>
      <c r="E91" s="47"/>
      <c r="F91" s="47"/>
      <c r="G91" s="110"/>
      <c r="H91" s="110"/>
      <c r="I91" s="110"/>
    </row>
    <row r="92" spans="1:9" x14ac:dyDescent="0.2">
      <c r="A92" s="47"/>
      <c r="B92" s="47"/>
      <c r="C92" s="47"/>
      <c r="D92" s="47"/>
      <c r="E92" s="47"/>
      <c r="F92" s="47"/>
      <c r="G92" s="110"/>
      <c r="H92" s="110"/>
      <c r="I92" s="110"/>
    </row>
    <row r="93" spans="1:9" x14ac:dyDescent="0.2">
      <c r="A93" s="47"/>
      <c r="B93" s="47"/>
      <c r="C93" s="47"/>
      <c r="D93" s="47"/>
      <c r="E93" s="47"/>
      <c r="F93" s="47"/>
      <c r="G93" s="110"/>
      <c r="H93" s="110"/>
      <c r="I93" s="110"/>
    </row>
    <row r="94" spans="1:9" x14ac:dyDescent="0.2">
      <c r="D94" t="s">
        <v>309</v>
      </c>
      <c r="G94" s="140">
        <f>SUM(G62:G93)</f>
        <v>0</v>
      </c>
      <c r="H94" s="140">
        <f>SUM(H62:H93)</f>
        <v>0</v>
      </c>
      <c r="I94" s="140">
        <f>SUM(I62:I93)</f>
        <v>0</v>
      </c>
    </row>
    <row r="95" spans="1:9" x14ac:dyDescent="0.2">
      <c r="G95" s="29"/>
      <c r="H95" s="29"/>
      <c r="I95" s="29"/>
    </row>
    <row r="96" spans="1:9" x14ac:dyDescent="0.2">
      <c r="A96" t="s">
        <v>410</v>
      </c>
      <c r="G96" s="48"/>
      <c r="H96" s="48"/>
      <c r="I96" s="48"/>
    </row>
    <row r="97" spans="1:9" x14ac:dyDescent="0.2">
      <c r="A97" s="47"/>
      <c r="B97" s="47"/>
      <c r="C97" s="47"/>
      <c r="D97" s="47"/>
      <c r="E97" s="47"/>
      <c r="F97" s="47"/>
      <c r="G97" s="110"/>
      <c r="H97" s="110"/>
      <c r="I97" s="110"/>
    </row>
    <row r="98" spans="1:9" x14ac:dyDescent="0.2">
      <c r="A98" s="47"/>
      <c r="B98" s="47"/>
      <c r="C98" s="47"/>
      <c r="D98" s="47"/>
      <c r="E98" s="47"/>
      <c r="F98" s="47"/>
      <c r="G98" s="110"/>
      <c r="H98" s="110"/>
      <c r="I98" s="110"/>
    </row>
    <row r="99" spans="1:9" x14ac:dyDescent="0.2">
      <c r="A99" s="47"/>
      <c r="B99" s="47"/>
      <c r="C99" s="47"/>
      <c r="D99" s="47"/>
      <c r="E99" s="47"/>
      <c r="F99" s="47"/>
      <c r="G99" s="110"/>
      <c r="H99" s="110"/>
      <c r="I99" s="110"/>
    </row>
    <row r="100" spans="1:9" x14ac:dyDescent="0.2">
      <c r="A100" s="47"/>
      <c r="B100" s="47"/>
      <c r="C100" s="47"/>
      <c r="D100" s="47"/>
      <c r="E100" s="47"/>
      <c r="F100" s="47"/>
      <c r="G100" s="110"/>
      <c r="H100" s="110"/>
      <c r="I100" s="110"/>
    </row>
    <row r="101" spans="1:9" x14ac:dyDescent="0.2">
      <c r="A101" s="47"/>
      <c r="B101" s="47"/>
      <c r="C101" s="47"/>
      <c r="D101" s="47"/>
      <c r="E101" s="47"/>
      <c r="F101" s="47"/>
      <c r="G101" s="110"/>
      <c r="H101" s="110"/>
      <c r="I101" s="110"/>
    </row>
    <row r="102" spans="1:9" x14ac:dyDescent="0.2">
      <c r="A102" s="47"/>
      <c r="B102" s="47"/>
      <c r="C102" s="47"/>
      <c r="D102" s="47"/>
      <c r="E102" s="47"/>
      <c r="F102" s="47"/>
      <c r="G102" s="110"/>
      <c r="H102" s="110"/>
      <c r="I102" s="110"/>
    </row>
    <row r="103" spans="1:9" x14ac:dyDescent="0.2">
      <c r="D103" t="s">
        <v>309</v>
      </c>
      <c r="G103" s="140">
        <f>SUM(G96:G102)</f>
        <v>0</v>
      </c>
      <c r="H103" s="140">
        <f>SUM(H96:H102)</f>
        <v>0</v>
      </c>
      <c r="I103" s="140">
        <f>SUM(I96:I102)</f>
        <v>0</v>
      </c>
    </row>
    <row r="104" spans="1:9" x14ac:dyDescent="0.2">
      <c r="G104" s="29"/>
      <c r="H104" s="29"/>
      <c r="I104" s="29"/>
    </row>
    <row r="105" spans="1:9" ht="13.5" thickBot="1" x14ac:dyDescent="0.25">
      <c r="A105" t="s">
        <v>411</v>
      </c>
      <c r="G105" s="141">
        <f>+G103+G94+G60+G55+G41+G22+G17</f>
        <v>0</v>
      </c>
      <c r="H105" s="141">
        <f>+H103+H94+H60+H55+H41+H22+H17</f>
        <v>0</v>
      </c>
      <c r="I105" s="141">
        <f>+I103+I94+I60+I55+I41+I22+I17</f>
        <v>0</v>
      </c>
    </row>
    <row r="106" spans="1:9" ht="13.5" thickTop="1" x14ac:dyDescent="0.2"/>
    <row r="108" spans="1:9" x14ac:dyDescent="0.2">
      <c r="G108" s="21" t="s">
        <v>301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225" t="str">
        <f>UPPER(CONCATENATE(Information!E7," COUNTY"))</f>
        <v xml:space="preserve"> COUNTY</v>
      </c>
      <c r="B1" s="19"/>
      <c r="C1" s="19"/>
      <c r="D1" s="19"/>
      <c r="E1" s="19"/>
      <c r="F1" s="226" t="str">
        <f>IF(ROUND(E36,2)=ROUND(E38,2)," ",+CONCATENATE("Cells E36 and E38 do not agree.  Please enter amounts into cells E13-E35 adjacent to the function(s) for which the expenditure applies so the totals agree."))</f>
        <v xml:space="preserve"> </v>
      </c>
      <c r="G1" s="19"/>
      <c r="H1" s="19"/>
      <c r="I1" s="19"/>
    </row>
    <row r="2" spans="1:9" x14ac:dyDescent="0.2">
      <c r="A2" s="19" t="str">
        <f>CONCATENATE(Information!D5," BUDGET")</f>
        <v>2025 BUDGET</v>
      </c>
      <c r="B2" s="19"/>
      <c r="C2" s="19"/>
      <c r="D2" s="19"/>
      <c r="E2" s="19"/>
      <c r="F2" s="226" t="str">
        <f>IF(ROUND(F36,2)=ROUND(F38,2)," ",+CONCATENATE("Cells F36 and F38 do not agree.  Please enter amounts into cells F13-F35 adjacent to the function(s) for which the expenditure applies so the totals agree."))</f>
        <v xml:space="preserve"> </v>
      </c>
      <c r="G2" s="19"/>
      <c r="H2" s="19"/>
      <c r="I2" s="19"/>
    </row>
    <row r="3" spans="1:9" x14ac:dyDescent="0.2">
      <c r="A3" t="str">
        <f>'27 R'!A3</f>
        <v>27 FUND</v>
      </c>
      <c r="B3" s="19"/>
      <c r="C3" s="19"/>
      <c r="D3" s="19"/>
      <c r="E3" s="19"/>
      <c r="F3" s="226" t="str">
        <f>IF(ROUND(G36,2)=ROUND(G38,2)," ",+CONCATENATE("Cells G36 and G38 do not agree.  Please enter amounts into cells G13-G35 adjacent to the function(s) for which the expenditure applies so the totals agree."))</f>
        <v xml:space="preserve"> </v>
      </c>
      <c r="G3" s="19"/>
      <c r="H3" s="19"/>
      <c r="I3" s="19"/>
    </row>
    <row r="4" spans="1:9" x14ac:dyDescent="0.2">
      <c r="A4" s="19" t="s">
        <v>521</v>
      </c>
      <c r="B4" s="19"/>
      <c r="C4" s="19"/>
      <c r="D4" s="19"/>
      <c r="E4" s="19"/>
      <c r="F4" s="226" t="str">
        <f>IF(ROUND(H36,2)=ROUND(H38,2)," ",+CONCATENATE("Cells H36 and H38 do not agree.  Please enter amounts into cells H13-H35 adjacent to the function(s) for which the expenditure applies so the totals agree."))</f>
        <v xml:space="preserve"> </v>
      </c>
      <c r="G4" s="19"/>
      <c r="H4" s="19"/>
      <c r="I4" s="19"/>
    </row>
    <row r="5" spans="1:9" x14ac:dyDescent="0.2">
      <c r="A5" s="19"/>
      <c r="B5" s="19"/>
      <c r="C5" s="19"/>
      <c r="D5" s="19"/>
      <c r="E5" s="19"/>
      <c r="F5" s="226" t="str">
        <f>IF(ROUND(I36,2)=ROUND(I38,2)," ",+CONCATENATE("Cells I36 and I38 do not agree.  Please enter amounts into cells I13-I35 adjacent to the function(s) for which the expenditure applies so the totals agree."))</f>
        <v xml:space="preserve"> </v>
      </c>
      <c r="G5" s="19"/>
      <c r="H5" s="19"/>
      <c r="I5" s="19"/>
    </row>
    <row r="6" spans="1:9" x14ac:dyDescent="0.2">
      <c r="A6" s="19"/>
      <c r="B6" s="19"/>
      <c r="C6" s="19"/>
      <c r="D6" s="19"/>
      <c r="E6" s="227" t="s">
        <v>155</v>
      </c>
      <c r="F6" s="227"/>
      <c r="G6" s="227" t="s">
        <v>414</v>
      </c>
      <c r="H6" s="227"/>
      <c r="I6" s="227"/>
    </row>
    <row r="7" spans="1:9" x14ac:dyDescent="0.2">
      <c r="A7" s="19"/>
      <c r="B7" s="19"/>
      <c r="C7" s="19"/>
      <c r="D7" s="19"/>
      <c r="E7" s="19"/>
      <c r="F7" s="19"/>
      <c r="G7" s="19"/>
      <c r="H7" s="19"/>
      <c r="I7" s="19"/>
    </row>
    <row r="8" spans="1:9" x14ac:dyDescent="0.2">
      <c r="A8" s="19"/>
      <c r="B8" s="19"/>
      <c r="C8" s="19"/>
      <c r="D8" s="19"/>
      <c r="E8" s="20">
        <f>Information!D5-2</f>
        <v>2023</v>
      </c>
      <c r="F8" s="20">
        <f>Information!D5-1</f>
        <v>2024</v>
      </c>
      <c r="G8" s="20">
        <f>Information!D5-1</f>
        <v>2024</v>
      </c>
      <c r="H8" s="20">
        <f>Information!D5</f>
        <v>2025</v>
      </c>
      <c r="I8" s="20">
        <f>Information!D5</f>
        <v>2025</v>
      </c>
    </row>
    <row r="9" spans="1:9" x14ac:dyDescent="0.2">
      <c r="A9" s="19"/>
      <c r="B9" s="19"/>
      <c r="C9" s="19"/>
      <c r="D9" s="19"/>
      <c r="E9" s="133" t="s">
        <v>250</v>
      </c>
      <c r="F9" s="133" t="s">
        <v>250</v>
      </c>
      <c r="G9" s="133" t="s">
        <v>415</v>
      </c>
      <c r="H9" s="133" t="s">
        <v>416</v>
      </c>
      <c r="I9" s="133" t="s">
        <v>415</v>
      </c>
    </row>
    <row r="10" spans="1:9" x14ac:dyDescent="0.2">
      <c r="A10" s="19"/>
      <c r="B10" s="19"/>
      <c r="C10" s="19"/>
      <c r="D10" s="19"/>
      <c r="E10" s="19"/>
      <c r="F10" s="19"/>
      <c r="G10" s="19"/>
      <c r="H10" s="19"/>
      <c r="I10" s="19"/>
    </row>
    <row r="11" spans="1:9" x14ac:dyDescent="0.2">
      <c r="A11" s="138" t="s">
        <v>565</v>
      </c>
      <c r="B11" s="138"/>
      <c r="C11" s="138"/>
      <c r="D11" s="138"/>
      <c r="E11" s="138"/>
      <c r="F11" s="138"/>
      <c r="G11" s="138"/>
      <c r="H11" s="138"/>
      <c r="I11" s="138"/>
    </row>
    <row r="12" spans="1:9" x14ac:dyDescent="0.2">
      <c r="A12" s="138"/>
      <c r="B12" s="138"/>
      <c r="C12" s="138"/>
      <c r="D12" s="138"/>
      <c r="E12" s="138"/>
      <c r="F12" s="138"/>
      <c r="G12" s="138"/>
      <c r="H12" s="138"/>
      <c r="I12" s="138"/>
    </row>
    <row r="13" spans="1:9" x14ac:dyDescent="0.2">
      <c r="A13" s="19"/>
      <c r="B13" s="19" t="s">
        <v>320</v>
      </c>
      <c r="C13" s="19"/>
      <c r="D13" s="138"/>
      <c r="E13" s="110"/>
      <c r="F13" s="110"/>
      <c r="G13" s="110"/>
      <c r="H13" s="110"/>
      <c r="I13" s="110"/>
    </row>
    <row r="14" spans="1:9" x14ac:dyDescent="0.2">
      <c r="A14" s="19"/>
      <c r="B14" s="19" t="s">
        <v>321</v>
      </c>
      <c r="C14" s="19"/>
      <c r="D14" s="138"/>
      <c r="E14" s="110"/>
      <c r="F14" s="110"/>
      <c r="G14" s="110"/>
      <c r="H14" s="110"/>
      <c r="I14" s="110"/>
    </row>
    <row r="15" spans="1:9" x14ac:dyDescent="0.2">
      <c r="A15" s="19"/>
      <c r="B15" s="19" t="s">
        <v>322</v>
      </c>
      <c r="C15" s="19"/>
      <c r="D15" s="138"/>
      <c r="E15" s="110"/>
      <c r="F15" s="110"/>
      <c r="G15" s="110"/>
      <c r="H15" s="110"/>
      <c r="I15" s="110"/>
    </row>
    <row r="16" spans="1:9" x14ac:dyDescent="0.2">
      <c r="A16" s="19"/>
      <c r="B16" s="19" t="s">
        <v>323</v>
      </c>
      <c r="C16" s="19"/>
      <c r="D16" s="138"/>
      <c r="E16" s="110"/>
      <c r="F16" s="110"/>
      <c r="G16" s="110"/>
      <c r="H16" s="110"/>
      <c r="I16" s="110"/>
    </row>
    <row r="17" spans="1:9" x14ac:dyDescent="0.2">
      <c r="A17" s="19"/>
      <c r="B17" s="19" t="s">
        <v>324</v>
      </c>
      <c r="C17" s="19"/>
      <c r="D17" s="138"/>
      <c r="E17" s="110"/>
      <c r="F17" s="110"/>
      <c r="G17" s="110"/>
      <c r="H17" s="110"/>
      <c r="I17" s="110"/>
    </row>
    <row r="18" spans="1:9" x14ac:dyDescent="0.2">
      <c r="A18" s="19"/>
      <c r="B18" s="19" t="s">
        <v>325</v>
      </c>
      <c r="C18" s="19"/>
      <c r="D18" s="138"/>
      <c r="E18" s="110"/>
      <c r="F18" s="110"/>
      <c r="G18" s="110"/>
      <c r="H18" s="110"/>
      <c r="I18" s="110"/>
    </row>
    <row r="19" spans="1:9" x14ac:dyDescent="0.2">
      <c r="A19" s="19"/>
      <c r="B19" s="19" t="s">
        <v>326</v>
      </c>
      <c r="C19" s="19"/>
      <c r="D19" s="138"/>
      <c r="E19" s="110"/>
      <c r="F19" s="110"/>
      <c r="G19" s="110"/>
      <c r="H19" s="110"/>
      <c r="I19" s="110"/>
    </row>
    <row r="20" spans="1:9" x14ac:dyDescent="0.2">
      <c r="A20" s="19"/>
      <c r="B20" s="19" t="s">
        <v>327</v>
      </c>
      <c r="C20" s="19"/>
      <c r="D20" s="138"/>
      <c r="E20" s="110"/>
      <c r="F20" s="110"/>
      <c r="G20" s="110"/>
      <c r="H20" s="110"/>
      <c r="I20" s="110"/>
    </row>
    <row r="21" spans="1:9" x14ac:dyDescent="0.2">
      <c r="A21" s="19"/>
      <c r="B21" s="19" t="s">
        <v>328</v>
      </c>
      <c r="C21" s="19"/>
      <c r="D21" s="138"/>
      <c r="E21" s="110"/>
      <c r="F21" s="110"/>
      <c r="G21" s="110"/>
      <c r="H21" s="110"/>
      <c r="I21" s="110"/>
    </row>
    <row r="22" spans="1:9" x14ac:dyDescent="0.2">
      <c r="A22" s="19"/>
      <c r="B22" s="19" t="s">
        <v>329</v>
      </c>
      <c r="C22" s="19"/>
      <c r="D22" s="138"/>
      <c r="E22" s="110"/>
      <c r="F22" s="110"/>
      <c r="G22" s="110"/>
      <c r="H22" s="110"/>
      <c r="I22" s="110"/>
    </row>
    <row r="23" spans="1:9" x14ac:dyDescent="0.2">
      <c r="A23" s="19"/>
      <c r="B23" s="19" t="s">
        <v>330</v>
      </c>
      <c r="C23" s="19"/>
      <c r="D23" s="138"/>
      <c r="E23" s="110"/>
      <c r="F23" s="110"/>
      <c r="G23" s="110"/>
      <c r="H23" s="110"/>
      <c r="I23" s="110"/>
    </row>
    <row r="24" spans="1:9" x14ac:dyDescent="0.2">
      <c r="A24" s="19"/>
      <c r="B24" s="19" t="s">
        <v>331</v>
      </c>
      <c r="C24" s="19"/>
      <c r="D24" s="138"/>
      <c r="E24" s="110"/>
      <c r="F24" s="110"/>
      <c r="G24" s="110"/>
      <c r="H24" s="110"/>
      <c r="I24" s="110"/>
    </row>
    <row r="25" spans="1:9" x14ac:dyDescent="0.2">
      <c r="A25" s="19"/>
      <c r="B25" s="19" t="s">
        <v>332</v>
      </c>
      <c r="C25" s="19"/>
      <c r="D25" s="138"/>
      <c r="E25" s="110"/>
      <c r="F25" s="110"/>
      <c r="G25" s="110"/>
      <c r="H25" s="110"/>
      <c r="I25" s="110"/>
    </row>
    <row r="26" spans="1:9" x14ac:dyDescent="0.2">
      <c r="A26" s="19"/>
      <c r="B26" s="19" t="s">
        <v>333</v>
      </c>
      <c r="C26" s="19"/>
      <c r="D26" s="138"/>
      <c r="E26" s="110"/>
      <c r="F26" s="110"/>
      <c r="G26" s="110"/>
      <c r="H26" s="110"/>
      <c r="I26" s="110"/>
    </row>
    <row r="27" spans="1:9" x14ac:dyDescent="0.2">
      <c r="A27" s="19"/>
      <c r="B27" s="19" t="s">
        <v>334</v>
      </c>
      <c r="C27" s="19"/>
      <c r="D27" s="138"/>
      <c r="E27" s="110"/>
      <c r="F27" s="110"/>
      <c r="G27" s="110"/>
      <c r="H27" s="110"/>
      <c r="I27" s="110"/>
    </row>
    <row r="28" spans="1:9" x14ac:dyDescent="0.2">
      <c r="A28" s="19"/>
      <c r="B28" s="19" t="s">
        <v>335</v>
      </c>
      <c r="C28" s="19"/>
      <c r="D28" s="138"/>
      <c r="E28" s="110"/>
      <c r="F28" s="110"/>
      <c r="G28" s="110"/>
      <c r="H28" s="110"/>
      <c r="I28" s="110"/>
    </row>
    <row r="29" spans="1:9" x14ac:dyDescent="0.2">
      <c r="A29" s="19"/>
      <c r="B29" s="19" t="s">
        <v>336</v>
      </c>
      <c r="C29" s="19"/>
      <c r="D29" s="138"/>
      <c r="E29" s="110"/>
      <c r="F29" s="110"/>
      <c r="G29" s="110"/>
      <c r="H29" s="110"/>
      <c r="I29" s="110"/>
    </row>
    <row r="30" spans="1:9" x14ac:dyDescent="0.2">
      <c r="A30" s="19"/>
      <c r="B30" s="19" t="s">
        <v>337</v>
      </c>
      <c r="C30" s="19"/>
      <c r="D30" s="138"/>
      <c r="E30" s="110"/>
      <c r="F30" s="110"/>
      <c r="G30" s="110"/>
      <c r="H30" s="110"/>
      <c r="I30" s="110"/>
    </row>
    <row r="31" spans="1:9" x14ac:dyDescent="0.2">
      <c r="A31" s="19"/>
      <c r="B31" s="19" t="s">
        <v>338</v>
      </c>
      <c r="C31" s="19"/>
      <c r="D31" s="138"/>
      <c r="E31" s="110"/>
      <c r="F31" s="110"/>
      <c r="G31" s="110"/>
      <c r="H31" s="110"/>
      <c r="I31" s="110"/>
    </row>
    <row r="32" spans="1:9" x14ac:dyDescent="0.2">
      <c r="A32" s="19"/>
      <c r="B32" s="19" t="s">
        <v>339</v>
      </c>
      <c r="C32" s="19"/>
      <c r="D32" s="19"/>
      <c r="E32" s="110"/>
      <c r="F32" s="110"/>
      <c r="G32" s="110"/>
      <c r="H32" s="110"/>
      <c r="I32" s="110"/>
    </row>
    <row r="33" spans="1:9" x14ac:dyDescent="0.2">
      <c r="A33" s="19"/>
      <c r="B33" s="19" t="s">
        <v>340</v>
      </c>
      <c r="C33" s="19"/>
      <c r="D33" s="19"/>
      <c r="E33" s="110"/>
      <c r="F33" s="110"/>
      <c r="G33" s="110"/>
      <c r="H33" s="110"/>
      <c r="I33" s="110"/>
    </row>
    <row r="34" spans="1:9" x14ac:dyDescent="0.2">
      <c r="A34" s="19"/>
      <c r="B34" s="19" t="s">
        <v>341</v>
      </c>
      <c r="C34" s="19"/>
      <c r="D34" s="19"/>
      <c r="E34" s="110"/>
      <c r="F34" s="110"/>
      <c r="G34" s="110"/>
      <c r="H34" s="110"/>
      <c r="I34" s="110"/>
    </row>
    <row r="35" spans="1:9" x14ac:dyDescent="0.2">
      <c r="A35" s="19"/>
      <c r="B35" s="19" t="s">
        <v>316</v>
      </c>
      <c r="C35" s="19"/>
      <c r="D35" s="19"/>
      <c r="E35" s="110"/>
      <c r="F35" s="110"/>
      <c r="G35" s="110"/>
      <c r="H35" s="110"/>
      <c r="I35" s="110"/>
    </row>
    <row r="36" spans="1:9" ht="13.5" thickBot="1" x14ac:dyDescent="0.25">
      <c r="A36" s="19"/>
      <c r="B36" s="19"/>
      <c r="C36" s="19" t="s">
        <v>309</v>
      </c>
      <c r="D36" s="19"/>
      <c r="E36" s="228">
        <f>SUM(E13:E35)</f>
        <v>0</v>
      </c>
      <c r="F36" s="228">
        <f>SUM(F13:F35)</f>
        <v>0</v>
      </c>
      <c r="G36" s="228">
        <f>SUM(G13:G35)</f>
        <v>0</v>
      </c>
      <c r="H36" s="228">
        <f>SUM(H13:H35)</f>
        <v>0</v>
      </c>
      <c r="I36" s="228">
        <f>SUM(I13:I35)</f>
        <v>0</v>
      </c>
    </row>
    <row r="37" spans="1:9" ht="13.5" thickTop="1" x14ac:dyDescent="0.2">
      <c r="A37" s="19"/>
      <c r="B37" s="138"/>
      <c r="C37" s="138"/>
      <c r="D37" s="138"/>
      <c r="E37" s="92"/>
      <c r="F37" s="92"/>
      <c r="G37" s="92"/>
      <c r="H37" s="92"/>
      <c r="I37" s="92"/>
    </row>
    <row r="38" spans="1:9" ht="13.5" thickBot="1" x14ac:dyDescent="0.25">
      <c r="A38" s="138" t="s">
        <v>566</v>
      </c>
      <c r="B38" s="19"/>
      <c r="C38" s="138"/>
      <c r="D38" s="138"/>
      <c r="E38" s="228">
        <f>+E199+E184+E169+E151+E136+E121+E103+E88+E73+E56</f>
        <v>0</v>
      </c>
      <c r="F38" s="228">
        <f>+F199+F184+F169+F151+F136+F121+F103+F88+F73+F56</f>
        <v>0</v>
      </c>
      <c r="G38" s="228">
        <f>+G199+G184+G169+G151+G136+G121+G103+G88+G73+G56</f>
        <v>0</v>
      </c>
      <c r="H38" s="228">
        <f>+H199+H184+H169+H151+H136+H121+H103+H88+H73+H56</f>
        <v>0</v>
      </c>
      <c r="I38" s="228">
        <f>+I199+I184+I169+I151+I136+I121+I103+I88+I73+I56</f>
        <v>0</v>
      </c>
    </row>
    <row r="39" spans="1:9" ht="14.25" thickTop="1" thickBot="1" x14ac:dyDescent="0.25">
      <c r="A39" s="229"/>
      <c r="B39" s="230"/>
      <c r="C39" s="230"/>
      <c r="D39" s="230"/>
      <c r="E39" s="231"/>
      <c r="F39" s="231"/>
      <c r="G39" s="231"/>
      <c r="H39" s="231"/>
      <c r="I39" s="231"/>
    </row>
    <row r="40" spans="1:9" ht="13.5" thickTop="1" x14ac:dyDescent="0.2">
      <c r="A40" s="226"/>
      <c r="B40" s="232"/>
      <c r="C40" s="232"/>
      <c r="D40" s="232"/>
      <c r="E40" s="232"/>
      <c r="F40" s="232"/>
      <c r="G40" s="232"/>
      <c r="H40" s="232"/>
      <c r="I40" s="232"/>
    </row>
    <row r="41" spans="1:9" x14ac:dyDescent="0.2">
      <c r="A41" s="233" t="s">
        <v>567</v>
      </c>
      <c r="B41" s="232"/>
      <c r="C41" s="232"/>
      <c r="D41" s="232"/>
      <c r="E41" s="232"/>
      <c r="F41" s="232"/>
      <c r="G41" s="232"/>
      <c r="H41" s="232"/>
      <c r="I41" s="232"/>
    </row>
    <row r="42" spans="1:9" x14ac:dyDescent="0.2">
      <c r="A42" s="226"/>
      <c r="B42" s="232"/>
      <c r="C42" s="232"/>
      <c r="D42" s="232"/>
      <c r="E42" s="232"/>
      <c r="F42" s="232"/>
      <c r="G42" s="232"/>
      <c r="H42" s="232"/>
      <c r="I42" s="232"/>
    </row>
    <row r="43" spans="1:9" x14ac:dyDescent="0.2">
      <c r="A43" s="157" t="s">
        <v>568</v>
      </c>
      <c r="B43" s="85"/>
      <c r="C43" s="85"/>
      <c r="D43" s="85"/>
      <c r="E43" s="48"/>
      <c r="F43" s="48"/>
      <c r="G43" s="48"/>
      <c r="H43" s="48"/>
      <c r="I43" s="48"/>
    </row>
    <row r="44" spans="1:9" x14ac:dyDescent="0.2">
      <c r="A44" s="47"/>
      <c r="B44" s="47"/>
      <c r="C44" s="47"/>
      <c r="D44" s="47"/>
      <c r="E44" s="110"/>
      <c r="F44" s="110"/>
      <c r="G44" s="110"/>
      <c r="H44" s="110"/>
      <c r="I44" s="110"/>
    </row>
    <row r="45" spans="1:9" x14ac:dyDescent="0.2">
      <c r="A45" s="47"/>
      <c r="B45" s="47"/>
      <c r="C45" s="47"/>
      <c r="D45" s="47"/>
      <c r="E45" s="110"/>
      <c r="F45" s="110"/>
      <c r="G45" s="110"/>
      <c r="H45" s="110"/>
      <c r="I45" s="110"/>
    </row>
    <row r="46" spans="1:9" x14ac:dyDescent="0.2">
      <c r="A46" s="47"/>
      <c r="B46" s="47"/>
      <c r="C46" s="47"/>
      <c r="D46" s="47"/>
      <c r="E46" s="110"/>
      <c r="F46" s="110"/>
      <c r="G46" s="110"/>
      <c r="H46" s="110"/>
      <c r="I46" s="110"/>
    </row>
    <row r="47" spans="1:9" x14ac:dyDescent="0.2">
      <c r="A47" s="47"/>
      <c r="B47" s="47"/>
      <c r="C47" s="47"/>
      <c r="D47" s="47"/>
      <c r="E47" s="110"/>
      <c r="F47" s="110"/>
      <c r="G47" s="110"/>
      <c r="H47" s="110"/>
      <c r="I47" s="110"/>
    </row>
    <row r="48" spans="1:9" x14ac:dyDescent="0.2">
      <c r="A48" s="47"/>
      <c r="B48" s="47"/>
      <c r="C48" s="47"/>
      <c r="D48" s="47"/>
      <c r="E48" s="110"/>
      <c r="F48" s="110"/>
      <c r="G48" s="110"/>
      <c r="H48" s="110"/>
      <c r="I48" s="110"/>
    </row>
    <row r="49" spans="1:9" x14ac:dyDescent="0.2">
      <c r="A49" s="47"/>
      <c r="B49" s="47"/>
      <c r="C49" s="47"/>
      <c r="D49" s="47"/>
      <c r="E49" s="110"/>
      <c r="F49" s="110"/>
      <c r="G49" s="110"/>
      <c r="H49" s="110"/>
      <c r="I49" s="110"/>
    </row>
    <row r="50" spans="1:9" x14ac:dyDescent="0.2">
      <c r="A50" s="47"/>
      <c r="B50" s="47"/>
      <c r="C50" s="47"/>
      <c r="D50" s="47"/>
      <c r="E50" s="110"/>
      <c r="F50" s="110"/>
      <c r="G50" s="110"/>
      <c r="H50" s="110"/>
      <c r="I50" s="110"/>
    </row>
    <row r="51" spans="1:9" x14ac:dyDescent="0.2">
      <c r="A51" s="47"/>
      <c r="B51" s="47"/>
      <c r="C51" s="47"/>
      <c r="D51" s="47"/>
      <c r="E51" s="110"/>
      <c r="F51" s="110"/>
      <c r="G51" s="110"/>
      <c r="H51" s="110"/>
      <c r="I51" s="110"/>
    </row>
    <row r="52" spans="1:9" x14ac:dyDescent="0.2">
      <c r="A52" s="47"/>
      <c r="B52" s="47"/>
      <c r="C52" s="47"/>
      <c r="D52" s="47"/>
      <c r="E52" s="110"/>
      <c r="F52" s="110"/>
      <c r="G52" s="110"/>
      <c r="H52" s="110"/>
      <c r="I52" s="110"/>
    </row>
    <row r="53" spans="1:9" x14ac:dyDescent="0.2">
      <c r="A53" s="47"/>
      <c r="B53" s="47"/>
      <c r="C53" s="47"/>
      <c r="D53" s="47"/>
      <c r="E53" s="110"/>
      <c r="F53" s="110"/>
      <c r="G53" s="110"/>
      <c r="H53" s="110"/>
      <c r="I53" s="110"/>
    </row>
    <row r="54" spans="1:9" x14ac:dyDescent="0.2">
      <c r="A54" s="47"/>
      <c r="B54" s="47"/>
      <c r="C54" s="47"/>
      <c r="D54" s="47"/>
      <c r="E54" s="110"/>
      <c r="F54" s="110"/>
      <c r="G54" s="110"/>
      <c r="H54" s="110"/>
      <c r="I54" s="110"/>
    </row>
    <row r="55" spans="1:9" x14ac:dyDescent="0.2">
      <c r="A55" s="47"/>
      <c r="B55" s="47"/>
      <c r="C55" s="47"/>
      <c r="D55" s="47"/>
      <c r="E55" s="110"/>
      <c r="F55" s="110"/>
      <c r="G55" s="110"/>
      <c r="H55" s="110"/>
      <c r="I55" s="110"/>
    </row>
    <row r="56" spans="1:9" x14ac:dyDescent="0.2">
      <c r="A56" s="19"/>
      <c r="B56" s="19"/>
      <c r="C56" s="19"/>
      <c r="D56" s="19" t="s">
        <v>309</v>
      </c>
      <c r="E56" s="98">
        <f>SUM(E43:E55)</f>
        <v>0</v>
      </c>
      <c r="F56" s="98">
        <f>SUM(F43:F55)</f>
        <v>0</v>
      </c>
      <c r="G56" s="98">
        <f>SUM(G43:G55)</f>
        <v>0</v>
      </c>
      <c r="H56" s="98">
        <f>SUM(H43:H55)</f>
        <v>0</v>
      </c>
      <c r="I56" s="98">
        <f>SUM(I43:I55)</f>
        <v>0</v>
      </c>
    </row>
    <row r="57" spans="1:9" x14ac:dyDescent="0.2">
      <c r="A57" s="19"/>
      <c r="B57" s="19"/>
      <c r="C57" s="19"/>
      <c r="D57" s="19"/>
      <c r="E57" s="102"/>
      <c r="F57" s="102"/>
      <c r="G57" s="102"/>
      <c r="H57" s="102"/>
      <c r="I57" s="102"/>
    </row>
    <row r="58" spans="1:9" x14ac:dyDescent="0.2">
      <c r="A58" s="19"/>
      <c r="B58" s="19"/>
      <c r="C58" s="19"/>
      <c r="D58" s="19"/>
      <c r="E58" s="102"/>
      <c r="F58" s="152" t="s">
        <v>301</v>
      </c>
      <c r="G58" s="102"/>
      <c r="H58" s="102"/>
      <c r="I58" s="102"/>
    </row>
    <row r="59" spans="1:9" x14ac:dyDescent="0.2">
      <c r="A59" s="158" t="s">
        <v>569</v>
      </c>
      <c r="B59" s="85"/>
      <c r="C59" s="85"/>
      <c r="D59" s="85"/>
      <c r="E59" s="152"/>
      <c r="F59" s="152"/>
      <c r="G59" s="152"/>
      <c r="H59" s="152"/>
      <c r="I59" s="152"/>
    </row>
    <row r="60" spans="1:9" x14ac:dyDescent="0.2">
      <c r="A60" s="47"/>
      <c r="B60" s="47"/>
      <c r="C60" s="47"/>
      <c r="D60" s="47"/>
      <c r="E60" s="110"/>
      <c r="F60" s="110"/>
      <c r="G60" s="110"/>
      <c r="H60" s="110"/>
      <c r="I60" s="110"/>
    </row>
    <row r="61" spans="1:9" x14ac:dyDescent="0.2">
      <c r="A61" s="47"/>
      <c r="B61" s="47"/>
      <c r="C61" s="47"/>
      <c r="D61" s="47"/>
      <c r="E61" s="110"/>
      <c r="F61" s="110"/>
      <c r="G61" s="110"/>
      <c r="H61" s="110"/>
      <c r="I61" s="110"/>
    </row>
    <row r="62" spans="1:9" x14ac:dyDescent="0.2">
      <c r="A62" s="47"/>
      <c r="B62" s="47"/>
      <c r="C62" s="47"/>
      <c r="D62" s="47"/>
      <c r="E62" s="110"/>
      <c r="F62" s="110"/>
      <c r="G62" s="110"/>
      <c r="H62" s="110"/>
      <c r="I62" s="110"/>
    </row>
    <row r="63" spans="1:9" x14ac:dyDescent="0.2">
      <c r="A63" s="47"/>
      <c r="B63" s="47"/>
      <c r="C63" s="47"/>
      <c r="D63" s="47"/>
      <c r="E63" s="110"/>
      <c r="F63" s="110"/>
      <c r="G63" s="110"/>
      <c r="H63" s="110"/>
      <c r="I63" s="110"/>
    </row>
    <row r="64" spans="1:9" x14ac:dyDescent="0.2">
      <c r="A64" s="47"/>
      <c r="B64" s="47"/>
      <c r="C64" s="47"/>
      <c r="D64" s="47"/>
      <c r="E64" s="110"/>
      <c r="F64" s="110"/>
      <c r="G64" s="110"/>
      <c r="H64" s="110"/>
      <c r="I64" s="110"/>
    </row>
    <row r="65" spans="1:9" x14ac:dyDescent="0.2">
      <c r="A65" s="47"/>
      <c r="B65" s="47"/>
      <c r="C65" s="47"/>
      <c r="D65" s="47"/>
      <c r="E65" s="110"/>
      <c r="F65" s="110"/>
      <c r="G65" s="110"/>
      <c r="H65" s="110"/>
      <c r="I65" s="110"/>
    </row>
    <row r="66" spans="1:9" x14ac:dyDescent="0.2">
      <c r="A66" s="47"/>
      <c r="B66" s="47"/>
      <c r="C66" s="47"/>
      <c r="D66" s="47"/>
      <c r="E66" s="110"/>
      <c r="F66" s="110"/>
      <c r="G66" s="110"/>
      <c r="H66" s="110"/>
      <c r="I66" s="110"/>
    </row>
    <row r="67" spans="1:9" x14ac:dyDescent="0.2">
      <c r="A67" s="47"/>
      <c r="B67" s="47"/>
      <c r="C67" s="47"/>
      <c r="D67" s="47"/>
      <c r="E67" s="110"/>
      <c r="F67" s="110"/>
      <c r="G67" s="110"/>
      <c r="H67" s="110"/>
      <c r="I67" s="110"/>
    </row>
    <row r="68" spans="1:9" x14ac:dyDescent="0.2">
      <c r="A68" s="47"/>
      <c r="B68" s="47"/>
      <c r="C68" s="47"/>
      <c r="D68" s="47"/>
      <c r="E68" s="110"/>
      <c r="F68" s="110"/>
      <c r="G68" s="110"/>
      <c r="H68" s="110"/>
      <c r="I68" s="110"/>
    </row>
    <row r="69" spans="1:9" x14ac:dyDescent="0.2">
      <c r="A69" s="47"/>
      <c r="B69" s="47"/>
      <c r="C69" s="47"/>
      <c r="D69" s="47"/>
      <c r="E69" s="110"/>
      <c r="F69" s="110"/>
      <c r="G69" s="110"/>
      <c r="H69" s="110"/>
      <c r="I69" s="110"/>
    </row>
    <row r="70" spans="1:9" x14ac:dyDescent="0.2">
      <c r="A70" s="47"/>
      <c r="B70" s="47"/>
      <c r="C70" s="47"/>
      <c r="D70" s="47"/>
      <c r="E70" s="110"/>
      <c r="F70" s="110"/>
      <c r="G70" s="110"/>
      <c r="H70" s="110"/>
      <c r="I70" s="110"/>
    </row>
    <row r="71" spans="1:9" x14ac:dyDescent="0.2">
      <c r="A71" s="47"/>
      <c r="B71" s="47"/>
      <c r="C71" s="47"/>
      <c r="D71" s="47"/>
      <c r="E71" s="110"/>
      <c r="F71" s="110"/>
      <c r="G71" s="110"/>
      <c r="H71" s="110"/>
      <c r="I71" s="110"/>
    </row>
    <row r="72" spans="1:9" x14ac:dyDescent="0.2">
      <c r="A72" s="47"/>
      <c r="B72" s="47"/>
      <c r="C72" s="47"/>
      <c r="D72" s="47"/>
      <c r="E72" s="110"/>
      <c r="F72" s="110"/>
      <c r="G72" s="110"/>
      <c r="H72" s="110"/>
      <c r="I72" s="110"/>
    </row>
    <row r="73" spans="1:9" x14ac:dyDescent="0.2">
      <c r="A73" s="19"/>
      <c r="B73" s="19"/>
      <c r="C73" s="19"/>
      <c r="D73" s="19" t="s">
        <v>309</v>
      </c>
      <c r="E73" s="98">
        <f>SUM(E59:E72)</f>
        <v>0</v>
      </c>
      <c r="F73" s="98">
        <f>SUM(F59:F72)</f>
        <v>0</v>
      </c>
      <c r="G73" s="98">
        <f>SUM(G59:G72)</f>
        <v>0</v>
      </c>
      <c r="H73" s="98">
        <f>SUM(H59:H72)</f>
        <v>0</v>
      </c>
      <c r="I73" s="98">
        <f>SUM(I59:I72)</f>
        <v>0</v>
      </c>
    </row>
    <row r="74" spans="1:9" x14ac:dyDescent="0.2">
      <c r="A74" s="19"/>
      <c r="B74" s="19"/>
      <c r="C74" s="19"/>
      <c r="D74" s="19"/>
      <c r="E74" s="102"/>
      <c r="F74" s="102"/>
      <c r="G74" s="102"/>
      <c r="H74" s="102"/>
      <c r="I74" s="102"/>
    </row>
    <row r="75" spans="1:9" x14ac:dyDescent="0.2">
      <c r="A75" s="158" t="s">
        <v>570</v>
      </c>
      <c r="B75" s="85"/>
      <c r="C75" s="85"/>
      <c r="D75" s="85"/>
      <c r="E75" s="152"/>
      <c r="F75" s="152"/>
      <c r="G75" s="152"/>
      <c r="H75" s="152"/>
      <c r="I75" s="152"/>
    </row>
    <row r="76" spans="1:9" x14ac:dyDescent="0.2">
      <c r="A76" s="47"/>
      <c r="B76" s="47"/>
      <c r="C76" s="47"/>
      <c r="D76" s="47"/>
      <c r="E76" s="110"/>
      <c r="F76" s="110"/>
      <c r="G76" s="110"/>
      <c r="H76" s="110"/>
      <c r="I76" s="110"/>
    </row>
    <row r="77" spans="1:9" x14ac:dyDescent="0.2">
      <c r="A77" s="47"/>
      <c r="B77" s="47"/>
      <c r="C77" s="47"/>
      <c r="D77" s="47"/>
      <c r="E77" s="110"/>
      <c r="F77" s="110"/>
      <c r="G77" s="110"/>
      <c r="H77" s="110"/>
      <c r="I77" s="110"/>
    </row>
    <row r="78" spans="1:9" x14ac:dyDescent="0.2">
      <c r="A78" s="47"/>
      <c r="B78" s="47"/>
      <c r="C78" s="47"/>
      <c r="D78" s="47"/>
      <c r="E78" s="110"/>
      <c r="F78" s="110"/>
      <c r="G78" s="110"/>
      <c r="H78" s="110"/>
      <c r="I78" s="110"/>
    </row>
    <row r="79" spans="1:9" x14ac:dyDescent="0.2">
      <c r="A79" s="47"/>
      <c r="B79" s="47"/>
      <c r="C79" s="47"/>
      <c r="D79" s="47"/>
      <c r="E79" s="110"/>
      <c r="F79" s="110"/>
      <c r="G79" s="110"/>
      <c r="H79" s="110"/>
      <c r="I79" s="110"/>
    </row>
    <row r="80" spans="1:9" x14ac:dyDescent="0.2">
      <c r="A80" s="47"/>
      <c r="B80" s="47"/>
      <c r="C80" s="47"/>
      <c r="D80" s="47"/>
      <c r="E80" s="110"/>
      <c r="F80" s="110"/>
      <c r="G80" s="110"/>
      <c r="H80" s="110"/>
      <c r="I80" s="110"/>
    </row>
    <row r="81" spans="1:9" x14ac:dyDescent="0.2">
      <c r="A81" s="47"/>
      <c r="B81" s="47"/>
      <c r="C81" s="47"/>
      <c r="D81" s="47"/>
      <c r="E81" s="110"/>
      <c r="F81" s="110"/>
      <c r="G81" s="110"/>
      <c r="H81" s="110"/>
      <c r="I81" s="110"/>
    </row>
    <row r="82" spans="1:9" x14ac:dyDescent="0.2">
      <c r="A82" s="47"/>
      <c r="B82" s="47"/>
      <c r="C82" s="47"/>
      <c r="D82" s="47"/>
      <c r="E82" s="110"/>
      <c r="F82" s="110"/>
      <c r="G82" s="110"/>
      <c r="H82" s="110"/>
      <c r="I82" s="110"/>
    </row>
    <row r="83" spans="1:9" x14ac:dyDescent="0.2">
      <c r="A83" s="47"/>
      <c r="B83" s="47"/>
      <c r="C83" s="47"/>
      <c r="D83" s="47"/>
      <c r="E83" s="110"/>
      <c r="F83" s="110"/>
      <c r="G83" s="110"/>
      <c r="H83" s="110"/>
      <c r="I83" s="110"/>
    </row>
    <row r="84" spans="1:9" x14ac:dyDescent="0.2">
      <c r="A84" s="47"/>
      <c r="B84" s="47"/>
      <c r="C84" s="47"/>
      <c r="D84" s="47"/>
      <c r="E84" s="110"/>
      <c r="F84" s="110"/>
      <c r="G84" s="110"/>
      <c r="H84" s="110"/>
      <c r="I84" s="110"/>
    </row>
    <row r="85" spans="1:9" x14ac:dyDescent="0.2">
      <c r="A85" s="47"/>
      <c r="B85" s="47"/>
      <c r="C85" s="47"/>
      <c r="D85" s="47"/>
      <c r="E85" s="110"/>
      <c r="F85" s="110"/>
      <c r="G85" s="110"/>
      <c r="H85" s="110"/>
      <c r="I85" s="110"/>
    </row>
    <row r="86" spans="1:9" x14ac:dyDescent="0.2">
      <c r="A86" s="47"/>
      <c r="B86" s="47"/>
      <c r="C86" s="47"/>
      <c r="D86" s="47"/>
      <c r="E86" s="110"/>
      <c r="F86" s="110"/>
      <c r="G86" s="110"/>
      <c r="H86" s="110"/>
      <c r="I86" s="110"/>
    </row>
    <row r="87" spans="1:9" x14ac:dyDescent="0.2">
      <c r="A87" s="47"/>
      <c r="B87" s="47"/>
      <c r="C87" s="47"/>
      <c r="D87" s="47"/>
      <c r="E87" s="110"/>
      <c r="F87" s="110"/>
      <c r="G87" s="110"/>
      <c r="H87" s="110"/>
      <c r="I87" s="110"/>
    </row>
    <row r="88" spans="1:9" x14ac:dyDescent="0.2">
      <c r="A88" s="19"/>
      <c r="B88" s="19"/>
      <c r="C88" s="19"/>
      <c r="D88" s="19" t="s">
        <v>309</v>
      </c>
      <c r="E88" s="98">
        <f>SUM(E75:E87)</f>
        <v>0</v>
      </c>
      <c r="F88" s="98">
        <f>SUM(F75:F87)</f>
        <v>0</v>
      </c>
      <c r="G88" s="98">
        <f>SUM(G75:G87)</f>
        <v>0</v>
      </c>
      <c r="H88" s="98">
        <f>SUM(H75:H87)</f>
        <v>0</v>
      </c>
      <c r="I88" s="98">
        <f>SUM(I75:I87)</f>
        <v>0</v>
      </c>
    </row>
    <row r="89" spans="1:9" x14ac:dyDescent="0.2">
      <c r="A89" s="19"/>
      <c r="B89" s="19"/>
      <c r="C89" s="19"/>
      <c r="D89" s="19"/>
      <c r="E89" s="102"/>
      <c r="F89" s="102"/>
      <c r="G89" s="102"/>
      <c r="H89" s="102"/>
      <c r="I89" s="102"/>
    </row>
    <row r="90" spans="1:9" x14ac:dyDescent="0.2">
      <c r="A90" s="158" t="s">
        <v>571</v>
      </c>
      <c r="B90" s="85"/>
      <c r="C90" s="85"/>
      <c r="D90" s="85"/>
      <c r="E90" s="48"/>
      <c r="F90" s="48"/>
      <c r="G90" s="48"/>
      <c r="H90" s="48"/>
      <c r="I90" s="48"/>
    </row>
    <row r="91" spans="1:9" x14ac:dyDescent="0.2">
      <c r="A91" s="47"/>
      <c r="B91" s="47"/>
      <c r="C91" s="47"/>
      <c r="D91" s="47"/>
      <c r="E91" s="110"/>
      <c r="F91" s="110"/>
      <c r="G91" s="110"/>
      <c r="H91" s="110"/>
      <c r="I91" s="110"/>
    </row>
    <row r="92" spans="1:9" x14ac:dyDescent="0.2">
      <c r="A92" s="47"/>
      <c r="B92" s="47"/>
      <c r="C92" s="47"/>
      <c r="D92" s="47"/>
      <c r="E92" s="110"/>
      <c r="F92" s="110"/>
      <c r="G92" s="110"/>
      <c r="H92" s="110"/>
      <c r="I92" s="110"/>
    </row>
    <row r="93" spans="1:9" x14ac:dyDescent="0.2">
      <c r="A93" s="47"/>
      <c r="B93" s="47"/>
      <c r="C93" s="47"/>
      <c r="D93" s="47"/>
      <c r="E93" s="110"/>
      <c r="F93" s="110"/>
      <c r="G93" s="110"/>
      <c r="H93" s="110"/>
      <c r="I93" s="110"/>
    </row>
    <row r="94" spans="1:9" x14ac:dyDescent="0.2">
      <c r="A94" s="47"/>
      <c r="B94" s="47"/>
      <c r="C94" s="47"/>
      <c r="D94" s="47"/>
      <c r="E94" s="110"/>
      <c r="F94" s="110"/>
      <c r="G94" s="110"/>
      <c r="H94" s="110"/>
      <c r="I94" s="110"/>
    </row>
    <row r="95" spans="1:9" x14ac:dyDescent="0.2">
      <c r="A95" s="47"/>
      <c r="B95" s="47"/>
      <c r="C95" s="47"/>
      <c r="D95" s="47"/>
      <c r="E95" s="110"/>
      <c r="F95" s="110"/>
      <c r="G95" s="110"/>
      <c r="H95" s="110"/>
      <c r="I95" s="110"/>
    </row>
    <row r="96" spans="1:9" x14ac:dyDescent="0.2">
      <c r="A96" s="47"/>
      <c r="B96" s="47"/>
      <c r="C96" s="47"/>
      <c r="D96" s="47"/>
      <c r="E96" s="110"/>
      <c r="F96" s="110"/>
      <c r="G96" s="110"/>
      <c r="H96" s="110"/>
      <c r="I96" s="110"/>
    </row>
    <row r="97" spans="1:9" x14ac:dyDescent="0.2">
      <c r="A97" s="47"/>
      <c r="B97" s="47"/>
      <c r="C97" s="47"/>
      <c r="D97" s="47"/>
      <c r="E97" s="110"/>
      <c r="F97" s="110"/>
      <c r="G97" s="110"/>
      <c r="H97" s="110"/>
      <c r="I97" s="110"/>
    </row>
    <row r="98" spans="1:9" x14ac:dyDescent="0.2">
      <c r="A98" s="47"/>
      <c r="B98" s="47"/>
      <c r="C98" s="47"/>
      <c r="D98" s="47"/>
      <c r="E98" s="110"/>
      <c r="F98" s="110"/>
      <c r="G98" s="110"/>
      <c r="H98" s="110"/>
      <c r="I98" s="110"/>
    </row>
    <row r="99" spans="1:9" x14ac:dyDescent="0.2">
      <c r="A99" s="47"/>
      <c r="B99" s="47"/>
      <c r="C99" s="47"/>
      <c r="D99" s="47"/>
      <c r="E99" s="110"/>
      <c r="F99" s="110"/>
      <c r="G99" s="110"/>
      <c r="H99" s="110"/>
      <c r="I99" s="110"/>
    </row>
    <row r="100" spans="1:9" x14ac:dyDescent="0.2">
      <c r="A100" s="47"/>
      <c r="B100" s="47"/>
      <c r="C100" s="47"/>
      <c r="D100" s="47"/>
      <c r="E100" s="110"/>
      <c r="F100" s="110"/>
      <c r="G100" s="110"/>
      <c r="H100" s="110"/>
      <c r="I100" s="110"/>
    </row>
    <row r="101" spans="1:9" x14ac:dyDescent="0.2">
      <c r="A101" s="47"/>
      <c r="B101" s="47"/>
      <c r="C101" s="47"/>
      <c r="D101" s="47"/>
      <c r="E101" s="110"/>
      <c r="F101" s="110"/>
      <c r="G101" s="110"/>
      <c r="H101" s="110"/>
      <c r="I101" s="110"/>
    </row>
    <row r="102" spans="1:9" x14ac:dyDescent="0.2">
      <c r="A102" s="47"/>
      <c r="B102" s="47"/>
      <c r="C102" s="47"/>
      <c r="D102" s="47"/>
      <c r="E102" s="110"/>
      <c r="F102" s="110"/>
      <c r="G102" s="110"/>
      <c r="H102" s="110"/>
      <c r="I102" s="110"/>
    </row>
    <row r="103" spans="1:9" x14ac:dyDescent="0.2">
      <c r="A103" s="19"/>
      <c r="B103" s="19"/>
      <c r="C103" s="19"/>
      <c r="D103" s="19" t="s">
        <v>309</v>
      </c>
      <c r="E103" s="98">
        <f>SUM(E90:E102)</f>
        <v>0</v>
      </c>
      <c r="F103" s="98">
        <f>SUM(F90:F102)</f>
        <v>0</v>
      </c>
      <c r="G103" s="98">
        <f>SUM(G90:G102)</f>
        <v>0</v>
      </c>
      <c r="H103" s="98">
        <f>SUM(H90:H102)</f>
        <v>0</v>
      </c>
      <c r="I103" s="98">
        <f>SUM(I90:I102)</f>
        <v>0</v>
      </c>
    </row>
    <row r="104" spans="1:9" x14ac:dyDescent="0.2">
      <c r="A104" s="19"/>
      <c r="B104" s="19"/>
      <c r="C104" s="19"/>
      <c r="D104" s="19"/>
      <c r="E104" s="102"/>
      <c r="F104" s="102"/>
      <c r="G104" s="102"/>
      <c r="H104" s="102"/>
      <c r="I104" s="102"/>
    </row>
    <row r="105" spans="1:9" x14ac:dyDescent="0.2">
      <c r="A105" s="19"/>
      <c r="B105" s="19"/>
      <c r="C105" s="19"/>
      <c r="D105" s="19"/>
      <c r="E105" s="102"/>
      <c r="F105" s="102"/>
      <c r="G105" s="102"/>
      <c r="H105" s="102"/>
      <c r="I105" s="102"/>
    </row>
    <row r="106" spans="1:9" x14ac:dyDescent="0.2">
      <c r="A106" s="19"/>
      <c r="B106" s="19"/>
      <c r="C106" s="19"/>
      <c r="D106" s="19"/>
      <c r="E106" s="102"/>
      <c r="F106" s="152" t="s">
        <v>301</v>
      </c>
      <c r="G106" s="102"/>
      <c r="H106" s="102"/>
      <c r="I106" s="102"/>
    </row>
    <row r="107" spans="1:9" x14ac:dyDescent="0.2">
      <c r="A107" s="158" t="s">
        <v>572</v>
      </c>
      <c r="B107" s="85"/>
      <c r="C107" s="85"/>
      <c r="D107" s="85"/>
      <c r="E107" s="152"/>
      <c r="F107" s="152"/>
      <c r="G107" s="152"/>
      <c r="H107" s="152"/>
      <c r="I107" s="152"/>
    </row>
    <row r="108" spans="1:9" x14ac:dyDescent="0.2">
      <c r="A108" s="47"/>
      <c r="B108" s="47"/>
      <c r="C108" s="47"/>
      <c r="D108" s="47"/>
      <c r="E108" s="110"/>
      <c r="F108" s="110"/>
      <c r="G108" s="110"/>
      <c r="H108" s="110"/>
      <c r="I108" s="110"/>
    </row>
    <row r="109" spans="1:9" x14ac:dyDescent="0.2">
      <c r="A109" s="47"/>
      <c r="B109" s="47"/>
      <c r="C109" s="47"/>
      <c r="D109" s="47"/>
      <c r="E109" s="110"/>
      <c r="F109" s="110"/>
      <c r="G109" s="110"/>
      <c r="H109" s="110"/>
      <c r="I109" s="110"/>
    </row>
    <row r="110" spans="1:9" x14ac:dyDescent="0.2">
      <c r="A110" s="47"/>
      <c r="B110" s="47"/>
      <c r="C110" s="47"/>
      <c r="D110" s="47"/>
      <c r="E110" s="110"/>
      <c r="F110" s="110"/>
      <c r="G110" s="110"/>
      <c r="H110" s="110"/>
      <c r="I110" s="110"/>
    </row>
    <row r="111" spans="1:9" x14ac:dyDescent="0.2">
      <c r="A111" s="47"/>
      <c r="B111" s="47"/>
      <c r="C111" s="47"/>
      <c r="D111" s="47"/>
      <c r="E111" s="110"/>
      <c r="F111" s="110"/>
      <c r="G111" s="110"/>
      <c r="H111" s="110"/>
      <c r="I111" s="110"/>
    </row>
    <row r="112" spans="1:9" x14ac:dyDescent="0.2">
      <c r="A112" s="47"/>
      <c r="B112" s="47"/>
      <c r="C112" s="47"/>
      <c r="D112" s="47"/>
      <c r="E112" s="110"/>
      <c r="F112" s="110"/>
      <c r="G112" s="110"/>
      <c r="H112" s="110"/>
      <c r="I112" s="110"/>
    </row>
    <row r="113" spans="1:9" x14ac:dyDescent="0.2">
      <c r="A113" s="47"/>
      <c r="B113" s="47"/>
      <c r="C113" s="47"/>
      <c r="D113" s="47"/>
      <c r="E113" s="110"/>
      <c r="F113" s="110"/>
      <c r="G113" s="110"/>
      <c r="H113" s="110"/>
      <c r="I113" s="110"/>
    </row>
    <row r="114" spans="1:9" x14ac:dyDescent="0.2">
      <c r="A114" s="47"/>
      <c r="B114" s="47"/>
      <c r="C114" s="47"/>
      <c r="D114" s="47"/>
      <c r="E114" s="110"/>
      <c r="F114" s="110"/>
      <c r="G114" s="110"/>
      <c r="H114" s="110"/>
      <c r="I114" s="110"/>
    </row>
    <row r="115" spans="1:9" x14ac:dyDescent="0.2">
      <c r="A115" s="47"/>
      <c r="B115" s="47"/>
      <c r="C115" s="47"/>
      <c r="D115" s="47"/>
      <c r="E115" s="110"/>
      <c r="F115" s="110"/>
      <c r="G115" s="110"/>
      <c r="H115" s="110"/>
      <c r="I115" s="110"/>
    </row>
    <row r="116" spans="1:9" x14ac:dyDescent="0.2">
      <c r="A116" s="47"/>
      <c r="B116" s="47"/>
      <c r="C116" s="47"/>
      <c r="D116" s="47"/>
      <c r="E116" s="110"/>
      <c r="F116" s="110"/>
      <c r="G116" s="110"/>
      <c r="H116" s="110"/>
      <c r="I116" s="110"/>
    </row>
    <row r="117" spans="1:9" x14ac:dyDescent="0.2">
      <c r="A117" s="47"/>
      <c r="B117" s="47"/>
      <c r="C117" s="47"/>
      <c r="D117" s="47"/>
      <c r="E117" s="110"/>
      <c r="F117" s="110"/>
      <c r="G117" s="110"/>
      <c r="H117" s="110"/>
      <c r="I117" s="110"/>
    </row>
    <row r="118" spans="1:9" x14ac:dyDescent="0.2">
      <c r="A118" s="47"/>
      <c r="B118" s="47"/>
      <c r="C118" s="47"/>
      <c r="D118" s="47"/>
      <c r="E118" s="110"/>
      <c r="F118" s="110"/>
      <c r="G118" s="110"/>
      <c r="H118" s="110"/>
      <c r="I118" s="110"/>
    </row>
    <row r="119" spans="1:9" x14ac:dyDescent="0.2">
      <c r="A119" s="47"/>
      <c r="B119" s="47"/>
      <c r="C119" s="47"/>
      <c r="D119" s="47"/>
      <c r="E119" s="110"/>
      <c r="F119" s="110"/>
      <c r="G119" s="110"/>
      <c r="H119" s="110"/>
      <c r="I119" s="110"/>
    </row>
    <row r="120" spans="1:9" x14ac:dyDescent="0.2">
      <c r="A120" s="47"/>
      <c r="B120" s="47"/>
      <c r="C120" s="47"/>
      <c r="D120" s="47"/>
      <c r="E120" s="110"/>
      <c r="F120" s="110"/>
      <c r="G120" s="110"/>
      <c r="H120" s="110"/>
      <c r="I120" s="110"/>
    </row>
    <row r="121" spans="1:9" x14ac:dyDescent="0.2">
      <c r="A121" s="19"/>
      <c r="B121" s="19"/>
      <c r="C121" s="19"/>
      <c r="D121" s="19" t="s">
        <v>309</v>
      </c>
      <c r="E121" s="98">
        <f>SUM(E107:E120)</f>
        <v>0</v>
      </c>
      <c r="F121" s="98">
        <f>SUM(F107:F120)</f>
        <v>0</v>
      </c>
      <c r="G121" s="98">
        <f>SUM(G107:G120)</f>
        <v>0</v>
      </c>
      <c r="H121" s="98">
        <f>SUM(H107:H120)</f>
        <v>0</v>
      </c>
      <c r="I121" s="98">
        <f>SUM(I107:I120)</f>
        <v>0</v>
      </c>
    </row>
    <row r="122" spans="1:9" x14ac:dyDescent="0.2">
      <c r="A122" s="19"/>
      <c r="B122" s="19"/>
      <c r="C122" s="19"/>
      <c r="D122" s="19"/>
      <c r="E122" s="102"/>
      <c r="F122" s="102"/>
      <c r="G122" s="102"/>
      <c r="H122" s="102"/>
      <c r="I122" s="102"/>
    </row>
    <row r="123" spans="1:9" x14ac:dyDescent="0.2">
      <c r="A123" s="158" t="s">
        <v>573</v>
      </c>
      <c r="B123" s="85"/>
      <c r="C123" s="85"/>
      <c r="D123" s="85"/>
      <c r="E123" s="152"/>
      <c r="F123" s="152"/>
      <c r="G123" s="152"/>
      <c r="H123" s="152"/>
      <c r="I123" s="152"/>
    </row>
    <row r="124" spans="1:9" x14ac:dyDescent="0.2">
      <c r="A124" s="47"/>
      <c r="B124" s="47"/>
      <c r="C124" s="47"/>
      <c r="D124" s="47"/>
      <c r="E124" s="110"/>
      <c r="F124" s="110"/>
      <c r="G124" s="110"/>
      <c r="H124" s="110"/>
      <c r="I124" s="110"/>
    </row>
    <row r="125" spans="1:9" x14ac:dyDescent="0.2">
      <c r="A125" s="47"/>
      <c r="B125" s="47"/>
      <c r="C125" s="47"/>
      <c r="D125" s="47"/>
      <c r="E125" s="110"/>
      <c r="F125" s="110"/>
      <c r="G125" s="110"/>
      <c r="H125" s="110"/>
      <c r="I125" s="110"/>
    </row>
    <row r="126" spans="1:9" x14ac:dyDescent="0.2">
      <c r="A126" s="47"/>
      <c r="B126" s="47"/>
      <c r="C126" s="47"/>
      <c r="D126" s="47"/>
      <c r="E126" s="110"/>
      <c r="F126" s="110"/>
      <c r="G126" s="110"/>
      <c r="H126" s="110"/>
      <c r="I126" s="110"/>
    </row>
    <row r="127" spans="1:9" x14ac:dyDescent="0.2">
      <c r="A127" s="47"/>
      <c r="B127" s="47"/>
      <c r="C127" s="47"/>
      <c r="D127" s="47"/>
      <c r="E127" s="110"/>
      <c r="F127" s="110"/>
      <c r="G127" s="110"/>
      <c r="H127" s="110"/>
      <c r="I127" s="110"/>
    </row>
    <row r="128" spans="1:9" x14ac:dyDescent="0.2">
      <c r="A128" s="47"/>
      <c r="B128" s="47"/>
      <c r="C128" s="47"/>
      <c r="D128" s="47"/>
      <c r="E128" s="110"/>
      <c r="F128" s="110"/>
      <c r="G128" s="110"/>
      <c r="H128" s="110"/>
      <c r="I128" s="110"/>
    </row>
    <row r="129" spans="1:9" x14ac:dyDescent="0.2">
      <c r="A129" s="47"/>
      <c r="B129" s="47"/>
      <c r="C129" s="47"/>
      <c r="D129" s="47"/>
      <c r="E129" s="110"/>
      <c r="F129" s="110"/>
      <c r="G129" s="110"/>
      <c r="H129" s="110"/>
      <c r="I129" s="110"/>
    </row>
    <row r="130" spans="1:9" x14ac:dyDescent="0.2">
      <c r="A130" s="47"/>
      <c r="B130" s="47"/>
      <c r="C130" s="47"/>
      <c r="D130" s="47"/>
      <c r="E130" s="110"/>
      <c r="F130" s="110"/>
      <c r="G130" s="110"/>
      <c r="H130" s="110"/>
      <c r="I130" s="110"/>
    </row>
    <row r="131" spans="1:9" x14ac:dyDescent="0.2">
      <c r="A131" s="47"/>
      <c r="B131" s="47"/>
      <c r="C131" s="47"/>
      <c r="D131" s="47"/>
      <c r="E131" s="110"/>
      <c r="F131" s="110"/>
      <c r="G131" s="110"/>
      <c r="H131" s="110"/>
      <c r="I131" s="110"/>
    </row>
    <row r="132" spans="1:9" x14ac:dyDescent="0.2">
      <c r="A132" s="47"/>
      <c r="B132" s="47"/>
      <c r="C132" s="47"/>
      <c r="D132" s="47"/>
      <c r="E132" s="110"/>
      <c r="F132" s="110"/>
      <c r="G132" s="110"/>
      <c r="H132" s="110"/>
      <c r="I132" s="110"/>
    </row>
    <row r="133" spans="1:9" x14ac:dyDescent="0.2">
      <c r="A133" s="47"/>
      <c r="B133" s="47"/>
      <c r="C133" s="47"/>
      <c r="D133" s="47"/>
      <c r="E133" s="110"/>
      <c r="F133" s="110"/>
      <c r="G133" s="110"/>
      <c r="H133" s="110"/>
      <c r="I133" s="110"/>
    </row>
    <row r="134" spans="1:9" x14ac:dyDescent="0.2">
      <c r="A134" s="47"/>
      <c r="B134" s="47"/>
      <c r="C134" s="47"/>
      <c r="D134" s="47"/>
      <c r="E134" s="110"/>
      <c r="F134" s="110"/>
      <c r="G134" s="110"/>
      <c r="H134" s="110"/>
      <c r="I134" s="110"/>
    </row>
    <row r="135" spans="1:9" x14ac:dyDescent="0.2">
      <c r="A135" s="47"/>
      <c r="B135" s="47"/>
      <c r="C135" s="47"/>
      <c r="D135" s="47"/>
      <c r="E135" s="110"/>
      <c r="F135" s="110"/>
      <c r="G135" s="110"/>
      <c r="H135" s="110"/>
      <c r="I135" s="110"/>
    </row>
    <row r="136" spans="1:9" x14ac:dyDescent="0.2">
      <c r="A136" s="19"/>
      <c r="B136" s="19"/>
      <c r="C136" s="19"/>
      <c r="D136" s="19" t="s">
        <v>309</v>
      </c>
      <c r="E136" s="98">
        <f>SUM(E123:E135)</f>
        <v>0</v>
      </c>
      <c r="F136" s="98">
        <f>SUM(F123:F135)</f>
        <v>0</v>
      </c>
      <c r="G136" s="98">
        <f>SUM(G123:G135)</f>
        <v>0</v>
      </c>
      <c r="H136" s="98">
        <f>SUM(H123:H135)</f>
        <v>0</v>
      </c>
      <c r="I136" s="98">
        <f>SUM(I123:I135)</f>
        <v>0</v>
      </c>
    </row>
    <row r="137" spans="1:9" x14ac:dyDescent="0.2">
      <c r="A137" s="19"/>
      <c r="B137" s="19"/>
      <c r="C137" s="19"/>
      <c r="D137" s="19"/>
      <c r="E137" s="102"/>
      <c r="F137" s="102"/>
      <c r="G137" s="102"/>
      <c r="H137" s="102"/>
      <c r="I137" s="102"/>
    </row>
    <row r="138" spans="1:9" x14ac:dyDescent="0.2">
      <c r="A138" s="158" t="s">
        <v>574</v>
      </c>
      <c r="B138" s="85"/>
      <c r="C138" s="85"/>
      <c r="D138" s="85"/>
      <c r="E138" s="152"/>
      <c r="F138" s="152"/>
      <c r="G138" s="152"/>
      <c r="H138" s="152"/>
      <c r="I138" s="152"/>
    </row>
    <row r="139" spans="1:9" x14ac:dyDescent="0.2">
      <c r="A139" s="47"/>
      <c r="B139" s="47"/>
      <c r="C139" s="47"/>
      <c r="D139" s="47"/>
      <c r="E139" s="110"/>
      <c r="F139" s="110"/>
      <c r="G139" s="110"/>
      <c r="H139" s="110"/>
      <c r="I139" s="110"/>
    </row>
    <row r="140" spans="1:9" x14ac:dyDescent="0.2">
      <c r="A140" s="47"/>
      <c r="B140" s="47"/>
      <c r="C140" s="47"/>
      <c r="D140" s="47"/>
      <c r="E140" s="110"/>
      <c r="F140" s="110"/>
      <c r="G140" s="110"/>
      <c r="H140" s="110"/>
      <c r="I140" s="110"/>
    </row>
    <row r="141" spans="1:9" x14ac:dyDescent="0.2">
      <c r="A141" s="47"/>
      <c r="B141" s="47"/>
      <c r="C141" s="47"/>
      <c r="D141" s="47"/>
      <c r="E141" s="110"/>
      <c r="F141" s="110"/>
      <c r="G141" s="110"/>
      <c r="H141" s="110"/>
      <c r="I141" s="110"/>
    </row>
    <row r="142" spans="1:9" x14ac:dyDescent="0.2">
      <c r="A142" s="47"/>
      <c r="B142" s="47"/>
      <c r="C142" s="47"/>
      <c r="D142" s="47"/>
      <c r="E142" s="110"/>
      <c r="F142" s="110"/>
      <c r="G142" s="110"/>
      <c r="H142" s="110"/>
      <c r="I142" s="110"/>
    </row>
    <row r="143" spans="1:9" x14ac:dyDescent="0.2">
      <c r="A143" s="47"/>
      <c r="B143" s="47"/>
      <c r="C143" s="47"/>
      <c r="D143" s="47"/>
      <c r="E143" s="110"/>
      <c r="F143" s="110"/>
      <c r="G143" s="110"/>
      <c r="H143" s="110"/>
      <c r="I143" s="110"/>
    </row>
    <row r="144" spans="1:9" x14ac:dyDescent="0.2">
      <c r="A144" s="47"/>
      <c r="B144" s="47"/>
      <c r="C144" s="47"/>
      <c r="D144" s="47"/>
      <c r="E144" s="110"/>
      <c r="F144" s="110"/>
      <c r="G144" s="110"/>
      <c r="H144" s="110"/>
      <c r="I144" s="110"/>
    </row>
    <row r="145" spans="1:9" x14ac:dyDescent="0.2">
      <c r="A145" s="47"/>
      <c r="B145" s="47"/>
      <c r="C145" s="47"/>
      <c r="D145" s="47"/>
      <c r="E145" s="110"/>
      <c r="F145" s="110"/>
      <c r="G145" s="110"/>
      <c r="H145" s="110"/>
      <c r="I145" s="110"/>
    </row>
    <row r="146" spans="1:9" x14ac:dyDescent="0.2">
      <c r="A146" s="47"/>
      <c r="B146" s="47"/>
      <c r="C146" s="47"/>
      <c r="D146" s="47"/>
      <c r="E146" s="110"/>
      <c r="F146" s="110"/>
      <c r="G146" s="110"/>
      <c r="H146" s="110"/>
      <c r="I146" s="110"/>
    </row>
    <row r="147" spans="1:9" x14ac:dyDescent="0.2">
      <c r="A147" s="47"/>
      <c r="B147" s="47"/>
      <c r="C147" s="47"/>
      <c r="D147" s="47"/>
      <c r="E147" s="110"/>
      <c r="F147" s="110"/>
      <c r="G147" s="110"/>
      <c r="H147" s="110"/>
      <c r="I147" s="110"/>
    </row>
    <row r="148" spans="1:9" x14ac:dyDescent="0.2">
      <c r="A148" s="47"/>
      <c r="B148" s="47"/>
      <c r="C148" s="47"/>
      <c r="D148" s="47"/>
      <c r="E148" s="110"/>
      <c r="F148" s="110"/>
      <c r="G148" s="110"/>
      <c r="H148" s="110"/>
      <c r="I148" s="110"/>
    </row>
    <row r="149" spans="1:9" x14ac:dyDescent="0.2">
      <c r="A149" s="47"/>
      <c r="B149" s="47"/>
      <c r="C149" s="47"/>
      <c r="D149" s="47"/>
      <c r="E149" s="110"/>
      <c r="F149" s="110"/>
      <c r="G149" s="110"/>
      <c r="H149" s="110"/>
      <c r="I149" s="110"/>
    </row>
    <row r="150" spans="1:9" x14ac:dyDescent="0.2">
      <c r="A150" s="47"/>
      <c r="B150" s="47"/>
      <c r="C150" s="47"/>
      <c r="D150" s="47"/>
      <c r="E150" s="110"/>
      <c r="F150" s="110"/>
      <c r="G150" s="110"/>
      <c r="H150" s="110"/>
      <c r="I150" s="110"/>
    </row>
    <row r="151" spans="1:9" x14ac:dyDescent="0.2">
      <c r="A151" s="19"/>
      <c r="B151" s="19"/>
      <c r="C151" s="19"/>
      <c r="D151" s="19" t="s">
        <v>309</v>
      </c>
      <c r="E151" s="98">
        <f>SUM(E138:E150)</f>
        <v>0</v>
      </c>
      <c r="F151" s="98">
        <f>SUM(F138:F150)</f>
        <v>0</v>
      </c>
      <c r="G151" s="98">
        <f>SUM(G138:G150)</f>
        <v>0</v>
      </c>
      <c r="H151" s="98">
        <f>SUM(H138:H150)</f>
        <v>0</v>
      </c>
      <c r="I151" s="98">
        <f>SUM(I138:I150)</f>
        <v>0</v>
      </c>
    </row>
    <row r="152" spans="1:9" x14ac:dyDescent="0.2">
      <c r="A152" s="19"/>
      <c r="B152" s="19"/>
      <c r="C152" s="19"/>
      <c r="D152" s="19"/>
      <c r="E152" s="92"/>
      <c r="F152" s="92"/>
      <c r="G152" s="92"/>
      <c r="H152" s="92"/>
      <c r="I152" s="92"/>
    </row>
    <row r="153" spans="1:9" x14ac:dyDescent="0.2">
      <c r="A153" s="19"/>
      <c r="B153" s="19"/>
      <c r="C153" s="19"/>
      <c r="D153" s="19"/>
      <c r="E153" s="92"/>
      <c r="F153" s="92"/>
      <c r="G153" s="92"/>
      <c r="H153" s="92"/>
      <c r="I153" s="92"/>
    </row>
    <row r="154" spans="1:9" x14ac:dyDescent="0.2">
      <c r="A154" s="19"/>
      <c r="B154" s="19"/>
      <c r="C154" s="19"/>
      <c r="D154" s="19"/>
      <c r="E154" s="92"/>
      <c r="F154" s="48" t="s">
        <v>301</v>
      </c>
      <c r="G154" s="92"/>
      <c r="H154" s="92"/>
      <c r="I154" s="92"/>
    </row>
    <row r="155" spans="1:9" x14ac:dyDescent="0.2">
      <c r="A155" s="158" t="s">
        <v>575</v>
      </c>
      <c r="B155" s="85"/>
      <c r="C155" s="85"/>
      <c r="D155" s="85"/>
      <c r="E155" s="152"/>
      <c r="F155" s="152"/>
      <c r="G155" s="152"/>
      <c r="H155" s="152"/>
      <c r="I155" s="152"/>
    </row>
    <row r="156" spans="1:9" x14ac:dyDescent="0.2">
      <c r="A156" s="47"/>
      <c r="B156" s="47"/>
      <c r="C156" s="47"/>
      <c r="D156" s="47"/>
      <c r="E156" s="110"/>
      <c r="F156" s="110"/>
      <c r="G156" s="110"/>
      <c r="H156" s="110"/>
      <c r="I156" s="110"/>
    </row>
    <row r="157" spans="1:9" x14ac:dyDescent="0.2">
      <c r="A157" s="47"/>
      <c r="B157" s="47"/>
      <c r="C157" s="47"/>
      <c r="D157" s="47"/>
      <c r="E157" s="110"/>
      <c r="F157" s="110"/>
      <c r="G157" s="110"/>
      <c r="H157" s="110"/>
      <c r="I157" s="110"/>
    </row>
    <row r="158" spans="1:9" x14ac:dyDescent="0.2">
      <c r="A158" s="47"/>
      <c r="B158" s="47"/>
      <c r="C158" s="47"/>
      <c r="D158" s="47"/>
      <c r="E158" s="110"/>
      <c r="F158" s="110"/>
      <c r="G158" s="110"/>
      <c r="H158" s="110"/>
      <c r="I158" s="110"/>
    </row>
    <row r="159" spans="1:9" x14ac:dyDescent="0.2">
      <c r="A159" s="47"/>
      <c r="B159" s="47"/>
      <c r="C159" s="47"/>
      <c r="D159" s="47"/>
      <c r="E159" s="110"/>
      <c r="F159" s="110"/>
      <c r="G159" s="110"/>
      <c r="H159" s="110"/>
      <c r="I159" s="110"/>
    </row>
    <row r="160" spans="1:9" x14ac:dyDescent="0.2">
      <c r="A160" s="47"/>
      <c r="B160" s="47"/>
      <c r="C160" s="47"/>
      <c r="D160" s="47"/>
      <c r="E160" s="110"/>
      <c r="F160" s="110"/>
      <c r="G160" s="110"/>
      <c r="H160" s="110"/>
      <c r="I160" s="110"/>
    </row>
    <row r="161" spans="1:9" x14ac:dyDescent="0.2">
      <c r="A161" s="47"/>
      <c r="B161" s="47"/>
      <c r="C161" s="47"/>
      <c r="D161" s="47"/>
      <c r="E161" s="110"/>
      <c r="F161" s="110"/>
      <c r="G161" s="110"/>
      <c r="H161" s="110"/>
      <c r="I161" s="110"/>
    </row>
    <row r="162" spans="1:9" x14ac:dyDescent="0.2">
      <c r="A162" s="47"/>
      <c r="B162" s="47"/>
      <c r="C162" s="47"/>
      <c r="D162" s="47"/>
      <c r="E162" s="110"/>
      <c r="F162" s="110"/>
      <c r="G162" s="110"/>
      <c r="H162" s="110"/>
      <c r="I162" s="110"/>
    </row>
    <row r="163" spans="1:9" x14ac:dyDescent="0.2">
      <c r="A163" s="47"/>
      <c r="B163" s="47"/>
      <c r="C163" s="47"/>
      <c r="D163" s="47"/>
      <c r="E163" s="110"/>
      <c r="F163" s="110"/>
      <c r="G163" s="110"/>
      <c r="H163" s="110"/>
      <c r="I163" s="110"/>
    </row>
    <row r="164" spans="1:9" x14ac:dyDescent="0.2">
      <c r="A164" s="47"/>
      <c r="B164" s="47"/>
      <c r="C164" s="47"/>
      <c r="D164" s="47"/>
      <c r="E164" s="110"/>
      <c r="F164" s="110"/>
      <c r="G164" s="110"/>
      <c r="H164" s="110"/>
      <c r="I164" s="110"/>
    </row>
    <row r="165" spans="1:9" x14ac:dyDescent="0.2">
      <c r="A165" s="47"/>
      <c r="B165" s="47"/>
      <c r="C165" s="47"/>
      <c r="D165" s="47"/>
      <c r="E165" s="110"/>
      <c r="F165" s="110"/>
      <c r="G165" s="110"/>
      <c r="H165" s="110"/>
      <c r="I165" s="110"/>
    </row>
    <row r="166" spans="1:9" x14ac:dyDescent="0.2">
      <c r="A166" s="47"/>
      <c r="B166" s="47"/>
      <c r="C166" s="47"/>
      <c r="D166" s="47"/>
      <c r="E166" s="110"/>
      <c r="F166" s="110"/>
      <c r="G166" s="110"/>
      <c r="H166" s="110"/>
      <c r="I166" s="110"/>
    </row>
    <row r="167" spans="1:9" x14ac:dyDescent="0.2">
      <c r="A167" s="47"/>
      <c r="B167" s="47"/>
      <c r="C167" s="47"/>
      <c r="D167" s="47"/>
      <c r="E167" s="110"/>
      <c r="F167" s="110"/>
      <c r="G167" s="110"/>
      <c r="H167" s="110"/>
      <c r="I167" s="110"/>
    </row>
    <row r="168" spans="1:9" x14ac:dyDescent="0.2">
      <c r="A168" s="47"/>
      <c r="B168" s="47"/>
      <c r="C168" s="47"/>
      <c r="D168" s="47"/>
      <c r="E168" s="110"/>
      <c r="F168" s="110"/>
      <c r="G168" s="110"/>
      <c r="H168" s="110"/>
      <c r="I168" s="110"/>
    </row>
    <row r="169" spans="1:9" x14ac:dyDescent="0.2">
      <c r="A169" s="19"/>
      <c r="B169" s="19"/>
      <c r="C169" s="19"/>
      <c r="D169" s="19" t="s">
        <v>309</v>
      </c>
      <c r="E169" s="98">
        <f>SUM(E155:E168)</f>
        <v>0</v>
      </c>
      <c r="F169" s="98">
        <f>SUM(F155:F168)</f>
        <v>0</v>
      </c>
      <c r="G169" s="98">
        <f>SUM(G155:G168)</f>
        <v>0</v>
      </c>
      <c r="H169" s="98">
        <f>SUM(H155:H168)</f>
        <v>0</v>
      </c>
      <c r="I169" s="98">
        <f>SUM(I155:I168)</f>
        <v>0</v>
      </c>
    </row>
    <row r="170" spans="1:9" x14ac:dyDescent="0.2">
      <c r="A170" s="19"/>
      <c r="B170" s="19"/>
      <c r="C170" s="19"/>
      <c r="D170" s="19"/>
      <c r="E170" s="102"/>
      <c r="F170" s="102"/>
      <c r="G170" s="102"/>
      <c r="H170" s="102"/>
      <c r="I170" s="102"/>
    </row>
    <row r="171" spans="1:9" x14ac:dyDescent="0.2">
      <c r="A171" s="158" t="s">
        <v>576</v>
      </c>
      <c r="B171" s="85"/>
      <c r="C171" s="85"/>
      <c r="D171" s="159"/>
      <c r="E171" s="152"/>
      <c r="F171" s="152"/>
      <c r="G171" s="152"/>
      <c r="H171" s="152"/>
      <c r="I171" s="152"/>
    </row>
    <row r="172" spans="1:9" x14ac:dyDescent="0.2">
      <c r="A172" s="47"/>
      <c r="B172" s="47"/>
      <c r="C172" s="47"/>
      <c r="D172" s="47"/>
      <c r="E172" s="110"/>
      <c r="F172" s="110"/>
      <c r="G172" s="110"/>
      <c r="H172" s="110"/>
      <c r="I172" s="110"/>
    </row>
    <row r="173" spans="1:9" x14ac:dyDescent="0.2">
      <c r="A173" s="47"/>
      <c r="B173" s="47"/>
      <c r="C173" s="47"/>
      <c r="D173" s="47"/>
      <c r="E173" s="110"/>
      <c r="F173" s="110"/>
      <c r="G173" s="110"/>
      <c r="H173" s="110"/>
      <c r="I173" s="110"/>
    </row>
    <row r="174" spans="1:9" x14ac:dyDescent="0.2">
      <c r="A174" s="47"/>
      <c r="B174" s="47"/>
      <c r="C174" s="47"/>
      <c r="D174" s="47"/>
      <c r="E174" s="110"/>
      <c r="F174" s="110"/>
      <c r="G174" s="110"/>
      <c r="H174" s="110"/>
      <c r="I174" s="110"/>
    </row>
    <row r="175" spans="1:9" x14ac:dyDescent="0.2">
      <c r="A175" s="47"/>
      <c r="B175" s="47"/>
      <c r="C175" s="47"/>
      <c r="D175" s="47"/>
      <c r="E175" s="110"/>
      <c r="F175" s="110"/>
      <c r="G175" s="110"/>
      <c r="H175" s="110"/>
      <c r="I175" s="110"/>
    </row>
    <row r="176" spans="1:9" x14ac:dyDescent="0.2">
      <c r="A176" s="47"/>
      <c r="B176" s="47"/>
      <c r="C176" s="47"/>
      <c r="D176" s="47"/>
      <c r="E176" s="110"/>
      <c r="F176" s="110"/>
      <c r="G176" s="110"/>
      <c r="H176" s="110"/>
      <c r="I176" s="110"/>
    </row>
    <row r="177" spans="1:9" x14ac:dyDescent="0.2">
      <c r="A177" s="47"/>
      <c r="B177" s="47"/>
      <c r="C177" s="47"/>
      <c r="D177" s="47"/>
      <c r="E177" s="110"/>
      <c r="F177" s="110"/>
      <c r="G177" s="110"/>
      <c r="H177" s="110"/>
      <c r="I177" s="110"/>
    </row>
    <row r="178" spans="1:9" x14ac:dyDescent="0.2">
      <c r="A178" s="47"/>
      <c r="B178" s="47"/>
      <c r="C178" s="47"/>
      <c r="D178" s="47"/>
      <c r="E178" s="110"/>
      <c r="F178" s="110"/>
      <c r="G178" s="110"/>
      <c r="H178" s="110"/>
      <c r="I178" s="110"/>
    </row>
    <row r="179" spans="1:9" x14ac:dyDescent="0.2">
      <c r="A179" s="47"/>
      <c r="B179" s="47"/>
      <c r="C179" s="47"/>
      <c r="D179" s="47"/>
      <c r="E179" s="110"/>
      <c r="F179" s="110"/>
      <c r="G179" s="110"/>
      <c r="H179" s="110"/>
      <c r="I179" s="110"/>
    </row>
    <row r="180" spans="1:9" x14ac:dyDescent="0.2">
      <c r="A180" s="47"/>
      <c r="B180" s="47"/>
      <c r="C180" s="47"/>
      <c r="D180" s="47"/>
      <c r="E180" s="110"/>
      <c r="F180" s="110"/>
      <c r="G180" s="110"/>
      <c r="H180" s="110"/>
      <c r="I180" s="110"/>
    </row>
    <row r="181" spans="1:9" x14ac:dyDescent="0.2">
      <c r="A181" s="47"/>
      <c r="B181" s="47"/>
      <c r="C181" s="47"/>
      <c r="D181" s="47"/>
      <c r="E181" s="110"/>
      <c r="F181" s="110"/>
      <c r="G181" s="110"/>
      <c r="H181" s="110"/>
      <c r="I181" s="110"/>
    </row>
    <row r="182" spans="1:9" x14ac:dyDescent="0.2">
      <c r="A182" s="47"/>
      <c r="B182" s="47"/>
      <c r="C182" s="47"/>
      <c r="D182" s="47"/>
      <c r="E182" s="110"/>
      <c r="F182" s="110"/>
      <c r="G182" s="110"/>
      <c r="H182" s="110"/>
      <c r="I182" s="110"/>
    </row>
    <row r="183" spans="1:9" x14ac:dyDescent="0.2">
      <c r="A183" s="47"/>
      <c r="B183" s="47"/>
      <c r="C183" s="47"/>
      <c r="D183" s="47"/>
      <c r="E183" s="110"/>
      <c r="F183" s="110"/>
      <c r="G183" s="110"/>
      <c r="H183" s="110"/>
      <c r="I183" s="110"/>
    </row>
    <row r="184" spans="1:9" x14ac:dyDescent="0.2">
      <c r="A184" s="19"/>
      <c r="B184" s="19"/>
      <c r="C184" s="19"/>
      <c r="D184" s="19" t="s">
        <v>309</v>
      </c>
      <c r="E184" s="98">
        <f>SUM(E171:E183)</f>
        <v>0</v>
      </c>
      <c r="F184" s="98">
        <f>SUM(F171:F183)</f>
        <v>0</v>
      </c>
      <c r="G184" s="98">
        <f>SUM(G171:G183)</f>
        <v>0</v>
      </c>
      <c r="H184" s="98">
        <f>SUM(H171:H183)</f>
        <v>0</v>
      </c>
      <c r="I184" s="98">
        <f>SUM(I171:I183)</f>
        <v>0</v>
      </c>
    </row>
    <row r="185" spans="1:9" x14ac:dyDescent="0.2">
      <c r="A185" s="19"/>
      <c r="B185" s="19"/>
      <c r="C185" s="19"/>
      <c r="D185" s="19"/>
      <c r="E185" s="102"/>
      <c r="F185" s="102"/>
      <c r="G185" s="102"/>
      <c r="H185" s="102"/>
      <c r="I185" s="102"/>
    </row>
    <row r="186" spans="1:9" x14ac:dyDescent="0.2">
      <c r="A186" s="158" t="s">
        <v>577</v>
      </c>
      <c r="B186" s="161"/>
      <c r="C186" s="161"/>
      <c r="D186" s="161"/>
      <c r="E186" s="162"/>
      <c r="F186" s="162"/>
      <c r="G186" s="162"/>
      <c r="H186" s="162"/>
      <c r="I186" s="162"/>
    </row>
    <row r="187" spans="1:9" x14ac:dyDescent="0.2">
      <c r="A187" s="162"/>
      <c r="B187" s="162"/>
      <c r="C187" s="162"/>
      <c r="D187" s="162"/>
      <c r="E187" s="110"/>
      <c r="F187" s="110"/>
      <c r="G187" s="110"/>
      <c r="H187" s="110"/>
      <c r="I187" s="110"/>
    </row>
    <row r="188" spans="1:9" x14ac:dyDescent="0.2">
      <c r="A188" s="162"/>
      <c r="B188" s="162"/>
      <c r="C188" s="162"/>
      <c r="D188" s="162"/>
      <c r="E188" s="110"/>
      <c r="F188" s="110"/>
      <c r="G188" s="110"/>
      <c r="H188" s="110"/>
      <c r="I188" s="110"/>
    </row>
    <row r="189" spans="1:9" x14ac:dyDescent="0.2">
      <c r="A189" s="162"/>
      <c r="B189" s="162"/>
      <c r="C189" s="162"/>
      <c r="D189" s="162"/>
      <c r="E189" s="110"/>
      <c r="F189" s="110"/>
      <c r="G189" s="110"/>
      <c r="H189" s="110"/>
      <c r="I189" s="110"/>
    </row>
    <row r="190" spans="1:9" x14ac:dyDescent="0.2">
      <c r="A190" s="162"/>
      <c r="B190" s="162"/>
      <c r="C190" s="162"/>
      <c r="D190" s="162"/>
      <c r="E190" s="110"/>
      <c r="F190" s="110"/>
      <c r="G190" s="110"/>
      <c r="H190" s="110"/>
      <c r="I190" s="110"/>
    </row>
    <row r="191" spans="1:9" x14ac:dyDescent="0.2">
      <c r="A191" s="162"/>
      <c r="B191" s="162"/>
      <c r="C191" s="162"/>
      <c r="D191" s="162"/>
      <c r="E191" s="110"/>
      <c r="F191" s="110"/>
      <c r="G191" s="110"/>
      <c r="H191" s="110"/>
      <c r="I191" s="110"/>
    </row>
    <row r="192" spans="1:9" x14ac:dyDescent="0.2">
      <c r="A192" s="162"/>
      <c r="B192" s="162"/>
      <c r="C192" s="162"/>
      <c r="D192" s="162"/>
      <c r="E192" s="110"/>
      <c r="F192" s="110"/>
      <c r="G192" s="110"/>
      <c r="H192" s="110"/>
      <c r="I192" s="110"/>
    </row>
    <row r="193" spans="1:9" x14ac:dyDescent="0.2">
      <c r="A193" s="162"/>
      <c r="B193" s="162"/>
      <c r="C193" s="162"/>
      <c r="D193" s="162"/>
      <c r="E193" s="110"/>
      <c r="F193" s="110"/>
      <c r="G193" s="110"/>
      <c r="H193" s="110"/>
      <c r="I193" s="110"/>
    </row>
    <row r="194" spans="1:9" x14ac:dyDescent="0.2">
      <c r="A194" s="162"/>
      <c r="B194" s="162"/>
      <c r="C194" s="162"/>
      <c r="D194" s="162"/>
      <c r="E194" s="110"/>
      <c r="F194" s="110"/>
      <c r="G194" s="110"/>
      <c r="H194" s="110"/>
      <c r="I194" s="110"/>
    </row>
    <row r="195" spans="1:9" x14ac:dyDescent="0.2">
      <c r="A195" s="162"/>
      <c r="B195" s="162"/>
      <c r="C195" s="162"/>
      <c r="D195" s="162"/>
      <c r="E195" s="110"/>
      <c r="F195" s="110"/>
      <c r="G195" s="110"/>
      <c r="H195" s="110"/>
      <c r="I195" s="110"/>
    </row>
    <row r="196" spans="1:9" x14ac:dyDescent="0.2">
      <c r="A196" s="162"/>
      <c r="B196" s="162"/>
      <c r="C196" s="162"/>
      <c r="D196" s="162"/>
      <c r="E196" s="110"/>
      <c r="F196" s="110"/>
      <c r="G196" s="110"/>
      <c r="H196" s="110"/>
      <c r="I196" s="110"/>
    </row>
    <row r="197" spans="1:9" x14ac:dyDescent="0.2">
      <c r="A197" s="162"/>
      <c r="B197" s="162"/>
      <c r="C197" s="162"/>
      <c r="D197" s="162"/>
      <c r="E197" s="110"/>
      <c r="F197" s="110"/>
      <c r="G197" s="110"/>
      <c r="H197" s="110"/>
      <c r="I197" s="110"/>
    </row>
    <row r="198" spans="1:9" x14ac:dyDescent="0.2">
      <c r="A198" s="162"/>
      <c r="B198" s="162"/>
      <c r="C198" s="162"/>
      <c r="D198" s="162"/>
      <c r="E198" s="110"/>
      <c r="F198" s="110"/>
      <c r="G198" s="110"/>
      <c r="H198" s="110"/>
      <c r="I198" s="110"/>
    </row>
    <row r="199" spans="1:9" x14ac:dyDescent="0.2">
      <c r="A199" s="138"/>
      <c r="B199" s="138"/>
      <c r="C199" s="138"/>
      <c r="D199" s="138" t="s">
        <v>309</v>
      </c>
      <c r="E199" s="98">
        <f>SUM(E186:E198)</f>
        <v>0</v>
      </c>
      <c r="F199" s="98">
        <f>SUM(F186:F198)</f>
        <v>0</v>
      </c>
      <c r="G199" s="98">
        <f>SUM(G186:G198)</f>
        <v>0</v>
      </c>
      <c r="H199" s="98">
        <f>SUM(H186:H198)</f>
        <v>0</v>
      </c>
      <c r="I199" s="98">
        <f>SUM(I186:I198)</f>
        <v>0</v>
      </c>
    </row>
    <row r="200" spans="1:9" x14ac:dyDescent="0.2">
      <c r="A200" s="234" t="str">
        <f>IF(ROUND(I36,2)=I38," ",+CONCATENATE("Please reenter the ",#REF!," Approved Total on line 11 in the applicable cell below in order for the amounts to carry forward."))</f>
        <v xml:space="preserve"> </v>
      </c>
      <c r="B200" s="138"/>
      <c r="C200" s="138"/>
      <c r="D200" s="138"/>
      <c r="E200" s="138"/>
      <c r="F200" s="138"/>
      <c r="G200" s="138"/>
      <c r="H200" s="138"/>
      <c r="I200" s="138"/>
    </row>
    <row r="201" spans="1:9" x14ac:dyDescent="0.2">
      <c r="A201" s="235"/>
      <c r="B201" s="19"/>
      <c r="C201" s="19"/>
      <c r="D201" s="19"/>
      <c r="E201" s="19"/>
      <c r="F201" s="19"/>
      <c r="G201" s="19"/>
      <c r="H201" s="19"/>
      <c r="I201" s="138"/>
    </row>
    <row r="202" spans="1:9" x14ac:dyDescent="0.2">
      <c r="A202" s="19"/>
      <c r="B202" s="19"/>
      <c r="C202" s="19"/>
      <c r="D202" s="19"/>
      <c r="E202" s="19"/>
      <c r="F202" s="47" t="s">
        <v>301</v>
      </c>
      <c r="G202" s="19"/>
      <c r="H202" s="19"/>
      <c r="I202" s="138"/>
    </row>
    <row r="203" spans="1:9" x14ac:dyDescent="0.2">
      <c r="I203" s="160"/>
    </row>
    <row r="204" spans="1:9" x14ac:dyDescent="0.2">
      <c r="I204" s="160"/>
    </row>
    <row r="205" spans="1:9" x14ac:dyDescent="0.2">
      <c r="I205" s="160"/>
    </row>
    <row r="206" spans="1:9" x14ac:dyDescent="0.2">
      <c r="I206" s="160"/>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 xml:space="preserve"> COUNTY</v>
      </c>
    </row>
    <row r="2" spans="1:7" x14ac:dyDescent="0.2">
      <c r="A2" t="str">
        <f>CONCATENATE(Information!D5," BUDGET")</f>
        <v>2025 BUDGET</v>
      </c>
    </row>
    <row r="3" spans="1:7" x14ac:dyDescent="0.2">
      <c r="A3" t="str">
        <f>'28 R'!A3</f>
        <v>28 FUND</v>
      </c>
    </row>
    <row r="4" spans="1:7" x14ac:dyDescent="0.2">
      <c r="A4" t="s">
        <v>381</v>
      </c>
    </row>
    <row r="5" spans="1:7" x14ac:dyDescent="0.2">
      <c r="A5" t="str">
        <f>CONCATENATE("APPROPRIATIONS FOR ",Information!D5," EXPENDITURES, AND ESTIMATED ENDING")</f>
        <v>APPROPRIATIONS FOR 2025 EXPENDITURES, AND ESTIMATED ENDING</v>
      </c>
    </row>
    <row r="6" spans="1:7" x14ac:dyDescent="0.2">
      <c r="A6" t="s">
        <v>382</v>
      </c>
    </row>
    <row r="8" spans="1:7" x14ac:dyDescent="0.2">
      <c r="G8" s="29"/>
    </row>
    <row r="9" spans="1:7" x14ac:dyDescent="0.2">
      <c r="A9" t="str">
        <f>CONCATENATE("1.  Cash Available, December 31, ",Information!D5-1)</f>
        <v>1.  Cash Available, December 31, 2024</v>
      </c>
      <c r="G9" s="147"/>
    </row>
    <row r="10" spans="1:7" x14ac:dyDescent="0.2">
      <c r="G10" s="29"/>
    </row>
    <row r="11" spans="1:7" x14ac:dyDescent="0.2">
      <c r="A11" t="s">
        <v>383</v>
      </c>
      <c r="G11" s="148"/>
    </row>
    <row r="12" spans="1:7" x14ac:dyDescent="0.2">
      <c r="G12" s="29"/>
    </row>
    <row r="13" spans="1:7" x14ac:dyDescent="0.2">
      <c r="A13" t="str">
        <f>CONCATENATE("2.  Net cash available, December 31, ",Information!D5-1)</f>
        <v>2.  Net cash available, December 31, 2024</v>
      </c>
      <c r="G13" s="97">
        <f>+G9-G11</f>
        <v>0</v>
      </c>
    </row>
    <row r="14" spans="1:7" x14ac:dyDescent="0.2">
      <c r="G14" s="29"/>
    </row>
    <row r="15" spans="1:7" x14ac:dyDescent="0.2">
      <c r="A15" t="str">
        <f>CONCATENATE("3.  Estimated revenues for ",Information!D5)</f>
        <v>3.  Estimated revenues for 2025</v>
      </c>
      <c r="G15" s="97">
        <f>'28 R'!I105</f>
        <v>0</v>
      </c>
    </row>
    <row r="16" spans="1:7" x14ac:dyDescent="0.2">
      <c r="G16" s="29"/>
    </row>
    <row r="17" spans="1:8" x14ac:dyDescent="0.2">
      <c r="A17" t="s">
        <v>384</v>
      </c>
      <c r="G17" s="97">
        <f>+G15+G13</f>
        <v>0</v>
      </c>
    </row>
    <row r="18" spans="1:8" x14ac:dyDescent="0.2">
      <c r="G18" s="29"/>
    </row>
    <row r="19" spans="1:8" x14ac:dyDescent="0.2">
      <c r="A19" t="str">
        <f>CONCATENATE("5.  Deduct appropriations for ",Information!D5)</f>
        <v>5.  Deduct appropriations for 2025</v>
      </c>
      <c r="G19" s="97">
        <f>'28 E'!I36</f>
        <v>0</v>
      </c>
    </row>
    <row r="20" spans="1:8" x14ac:dyDescent="0.2">
      <c r="G20" s="29"/>
    </row>
    <row r="21" spans="1:8" x14ac:dyDescent="0.2">
      <c r="A21" t="str">
        <f>CONCATENATE("6.  Estimated ending cash balance, December 31, ",Information!D5)</f>
        <v>6.  Estimated ending cash balance, December 31, 2025</v>
      </c>
      <c r="G21" s="97">
        <f>+G17-G19</f>
        <v>0</v>
      </c>
    </row>
    <row r="22" spans="1:8" x14ac:dyDescent="0.2">
      <c r="G22" s="29"/>
    </row>
    <row r="23" spans="1:8" x14ac:dyDescent="0.2">
      <c r="A23" t="s">
        <v>385</v>
      </c>
      <c r="G23" s="147"/>
    </row>
    <row r="24" spans="1:8" x14ac:dyDescent="0.2">
      <c r="G24" s="29"/>
    </row>
    <row r="25" spans="1:8" x14ac:dyDescent="0.2">
      <c r="A25" t="str">
        <f>CONCATENATE("8.  Estimated ending balance, December 31, ",Information!D5,",")</f>
        <v>8.  Estimated ending balance, December 31, 2025,</v>
      </c>
      <c r="G25" s="29"/>
    </row>
    <row r="26" spans="1:8" ht="13.5" thickBot="1" x14ac:dyDescent="0.25">
      <c r="A26" t="s">
        <v>386</v>
      </c>
      <c r="G26" s="141">
        <f>+G21+G23</f>
        <v>0</v>
      </c>
    </row>
    <row r="27" spans="1:8" ht="13.5" thickTop="1" x14ac:dyDescent="0.2">
      <c r="G27" s="29"/>
    </row>
    <row r="28" spans="1:8" x14ac:dyDescent="0.2">
      <c r="A28" s="149" t="s">
        <v>387</v>
      </c>
      <c r="B28" s="113"/>
      <c r="C28" s="113"/>
      <c r="D28" s="113"/>
      <c r="E28" s="113"/>
      <c r="F28" s="113"/>
      <c r="G28" s="150"/>
      <c r="H28" s="113"/>
    </row>
    <row r="29" spans="1:8" x14ac:dyDescent="0.2">
      <c r="G29" s="29"/>
    </row>
    <row r="30" spans="1:8" x14ac:dyDescent="0.2">
      <c r="A30" t="str">
        <f>CONCATENATE("Cash Available 12-31-",(RIGHT(Information!D5,4)-2))</f>
        <v>Cash Available 12-31-2023</v>
      </c>
      <c r="G30" s="147"/>
    </row>
    <row r="31" spans="1:8" x14ac:dyDescent="0.2">
      <c r="G31" s="29"/>
    </row>
    <row r="32" spans="1:8" x14ac:dyDescent="0.2">
      <c r="A32" t="str">
        <f>CONCATENATE("Revenues - ",Information!D5-1)</f>
        <v>Revenues - 2024</v>
      </c>
      <c r="G32" s="151">
        <f>'28 R'!H105</f>
        <v>0</v>
      </c>
    </row>
    <row r="33" spans="1:11" x14ac:dyDescent="0.2">
      <c r="G33" s="29"/>
    </row>
    <row r="34" spans="1:11" x14ac:dyDescent="0.2">
      <c r="A34" t="str">
        <f>CONCATENATE("Expenditures - ",Information!D5-1)</f>
        <v>Expenditures - 2024</v>
      </c>
      <c r="G34" s="151">
        <f>'28 E'!F36</f>
        <v>0</v>
      </c>
    </row>
    <row r="35" spans="1:11" x14ac:dyDescent="0.2">
      <c r="G35" s="29"/>
    </row>
    <row r="36" spans="1:11" x14ac:dyDescent="0.2">
      <c r="A36" t="s">
        <v>388</v>
      </c>
      <c r="G36" s="29"/>
    </row>
    <row r="37" spans="1:11" x14ac:dyDescent="0.2">
      <c r="A37" t="s">
        <v>389</v>
      </c>
      <c r="G37" s="147"/>
    </row>
    <row r="38" spans="1:11" x14ac:dyDescent="0.2">
      <c r="A38" t="s">
        <v>390</v>
      </c>
      <c r="G38" s="147"/>
    </row>
    <row r="39" spans="1:11" x14ac:dyDescent="0.2">
      <c r="A39" t="s">
        <v>391</v>
      </c>
      <c r="G39" s="97">
        <f>+G37+G38</f>
        <v>0</v>
      </c>
    </row>
    <row r="40" spans="1:11" x14ac:dyDescent="0.2">
      <c r="G40" s="29"/>
    </row>
    <row r="41" spans="1:11" ht="13.5" thickBot="1" x14ac:dyDescent="0.25">
      <c r="A41" t="str">
        <f>CONCATENATE("Cash Available 12-31-",(RIGHT(Information!D5,4)-1))</f>
        <v>Cash Available 12-31-2024</v>
      </c>
      <c r="G41" s="141">
        <f>+G30+G32-G34+G39</f>
        <v>0</v>
      </c>
    </row>
    <row r="42" spans="1:11" ht="13.5" thickTop="1" x14ac:dyDescent="0.2">
      <c r="A42" s="47"/>
      <c r="B42" s="47"/>
      <c r="C42" s="47"/>
      <c r="D42" s="213" t="str">
        <f>IF(ROUND(G41,2)=ROUND(G9,2)," ","Note: Cash Available does not agree with line 1 above. ")</f>
        <v xml:space="preserve"> </v>
      </c>
      <c r="E42" s="19"/>
      <c r="F42" s="19"/>
      <c r="G42" s="92"/>
      <c r="H42" s="19"/>
      <c r="I42" s="19"/>
      <c r="J42" s="47"/>
      <c r="K42" s="47"/>
    </row>
    <row r="43" spans="1:11" x14ac:dyDescent="0.2">
      <c r="A43" s="47"/>
      <c r="B43" s="47"/>
      <c r="C43" s="47"/>
      <c r="D43" s="47"/>
      <c r="E43" s="47"/>
      <c r="F43" s="47"/>
      <c r="G43" s="48"/>
      <c r="H43" s="47"/>
      <c r="I43" s="47"/>
      <c r="J43" s="47"/>
      <c r="K43" s="47"/>
    </row>
    <row r="44" spans="1:11" x14ac:dyDescent="0.2">
      <c r="A44" s="47"/>
      <c r="B44" s="47"/>
      <c r="C44" s="47"/>
      <c r="D44" s="47"/>
      <c r="E44" s="47"/>
      <c r="F44" s="47"/>
      <c r="G44" s="47"/>
      <c r="H44" s="47"/>
      <c r="I44" s="47"/>
      <c r="J44" s="47"/>
      <c r="K44" s="47"/>
    </row>
    <row r="45" spans="1:11" x14ac:dyDescent="0.2">
      <c r="A45" s="47"/>
      <c r="B45" s="47"/>
      <c r="C45" s="47"/>
      <c r="D45" s="47"/>
      <c r="E45" s="47"/>
      <c r="F45" s="47"/>
      <c r="G45" s="47"/>
      <c r="H45" s="47"/>
      <c r="I45" s="47"/>
      <c r="J45" s="47"/>
      <c r="K45" s="47"/>
    </row>
    <row r="46" spans="1:11" x14ac:dyDescent="0.2">
      <c r="A46" s="47"/>
      <c r="B46" s="47"/>
      <c r="C46" s="47"/>
      <c r="D46" s="47"/>
      <c r="E46" s="47"/>
      <c r="F46" s="47"/>
      <c r="G46" s="47"/>
      <c r="H46" s="47"/>
      <c r="I46" s="47"/>
      <c r="J46" s="47"/>
      <c r="K46" s="47"/>
    </row>
    <row r="47" spans="1:11" x14ac:dyDescent="0.2">
      <c r="A47" s="47"/>
      <c r="B47" s="47"/>
      <c r="C47" s="47"/>
      <c r="D47" s="47"/>
      <c r="E47" s="47"/>
      <c r="F47" s="47"/>
      <c r="G47" s="47"/>
      <c r="H47" s="47"/>
      <c r="I47" s="47"/>
      <c r="J47" s="47"/>
      <c r="K47" s="47"/>
    </row>
    <row r="48" spans="1:11" x14ac:dyDescent="0.2">
      <c r="A48" s="47"/>
      <c r="B48" s="47"/>
      <c r="C48" s="47"/>
      <c r="D48" s="47"/>
      <c r="E48" s="47"/>
      <c r="F48" s="47"/>
      <c r="G48" s="47"/>
      <c r="H48" s="47"/>
      <c r="I48" s="47"/>
      <c r="J48" s="47"/>
      <c r="K48" s="47"/>
    </row>
    <row r="49" spans="1:11" x14ac:dyDescent="0.2">
      <c r="A49" s="47"/>
      <c r="B49" s="47"/>
      <c r="C49" s="47"/>
      <c r="D49" s="47"/>
      <c r="E49" s="47"/>
      <c r="F49" s="47"/>
      <c r="G49" s="47"/>
      <c r="H49" s="47"/>
      <c r="I49" s="47"/>
      <c r="J49" s="47"/>
      <c r="K49" s="47"/>
    </row>
    <row r="50" spans="1:11" x14ac:dyDescent="0.2">
      <c r="A50" s="47"/>
      <c r="B50" s="47"/>
      <c r="C50" s="47"/>
      <c r="D50" s="47"/>
      <c r="E50" s="47"/>
      <c r="F50" s="47"/>
      <c r="G50" s="47"/>
      <c r="H50" s="47"/>
      <c r="I50" s="47"/>
      <c r="J50" s="47"/>
      <c r="K50" s="47"/>
    </row>
    <row r="51" spans="1:11" x14ac:dyDescent="0.2">
      <c r="A51" s="47"/>
      <c r="B51" s="47"/>
      <c r="C51" s="47"/>
      <c r="D51" s="47"/>
      <c r="E51" s="47"/>
      <c r="F51" s="47"/>
      <c r="G51" s="47"/>
      <c r="H51" s="47"/>
      <c r="I51" s="47"/>
      <c r="J51" s="47"/>
      <c r="K51" s="47"/>
    </row>
    <row r="52" spans="1:11" x14ac:dyDescent="0.2">
      <c r="A52" s="47"/>
      <c r="B52" s="47"/>
      <c r="C52" s="47"/>
      <c r="D52" s="47"/>
      <c r="E52" s="47"/>
      <c r="F52" s="47"/>
      <c r="G52" s="47"/>
      <c r="H52" s="47"/>
      <c r="I52" s="47"/>
      <c r="J52" s="47"/>
      <c r="K52" s="47"/>
    </row>
    <row r="53" spans="1:11" x14ac:dyDescent="0.2">
      <c r="A53" s="47"/>
      <c r="B53" s="47"/>
      <c r="C53" s="47"/>
      <c r="D53" s="47"/>
      <c r="E53" s="47"/>
      <c r="F53" s="47"/>
      <c r="G53" s="47"/>
      <c r="H53" s="47"/>
      <c r="I53" s="47"/>
      <c r="J53" s="47"/>
      <c r="K53" s="47"/>
    </row>
    <row r="54" spans="1:11" x14ac:dyDescent="0.2">
      <c r="A54" s="47"/>
      <c r="B54" s="47"/>
      <c r="C54" s="47"/>
      <c r="D54" s="47"/>
      <c r="E54" s="47"/>
      <c r="F54" s="47"/>
      <c r="G54" s="47"/>
      <c r="H54" s="47"/>
      <c r="I54" s="47"/>
      <c r="J54" s="47"/>
      <c r="K54" s="47"/>
    </row>
    <row r="55" spans="1:11" x14ac:dyDescent="0.2">
      <c r="A55" s="47"/>
      <c r="B55" s="47"/>
      <c r="C55" s="47"/>
      <c r="D55" s="47"/>
      <c r="E55" s="47"/>
      <c r="F55" s="47"/>
      <c r="G55" s="47"/>
      <c r="H55" s="47"/>
      <c r="I55" s="47"/>
      <c r="J55" s="47"/>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47"/>
      <c r="C58" s="47"/>
      <c r="D58" s="47"/>
      <c r="E58" s="47"/>
      <c r="F58" s="21" t="s">
        <v>301</v>
      </c>
      <c r="G58" s="47"/>
      <c r="H58" s="47"/>
      <c r="I58" s="47"/>
      <c r="J58" s="47"/>
      <c r="K58" s="47"/>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125</vt:i4>
      </vt:variant>
      <vt:variant>
        <vt:lpstr>Named Ranges</vt:lpstr>
      </vt:variant>
      <vt:variant>
        <vt:i4>203</vt:i4>
      </vt:variant>
    </vt:vector>
  </HeadingPairs>
  <TitlesOfParts>
    <vt:vector size="328" baseType="lpstr">
      <vt:lpstr>FAQ</vt:lpstr>
      <vt:lpstr>Information</vt:lpstr>
      <vt:lpstr>TOC</vt:lpstr>
      <vt:lpstr>SEFA</vt:lpstr>
      <vt:lpstr>Val-tax-debt</vt:lpstr>
      <vt:lpstr>App. Order</vt:lpstr>
      <vt:lpstr>All Funds Summary</vt:lpstr>
      <vt:lpstr>Prior Year Actual Summary</vt:lpstr>
      <vt:lpstr>GR Sum.</vt:lpstr>
      <vt:lpstr>GR R</vt:lpstr>
      <vt:lpstr>GR E</vt:lpstr>
      <vt:lpstr>SRB Sum.</vt:lpstr>
      <vt:lpstr>SRB R</vt:lpstr>
      <vt:lpstr>SRB E</vt:lpstr>
      <vt:lpstr>ASSMT Sum</vt:lpstr>
      <vt:lpstr>ASSMT R</vt:lpstr>
      <vt:lpstr>ASSMT E</vt:lpstr>
      <vt:lpstr>1 Sum.</vt:lpstr>
      <vt:lpstr>1 R</vt:lpstr>
      <vt:lpstr>1 E</vt:lpstr>
      <vt:lpstr>2 Sum.</vt:lpstr>
      <vt:lpstr>2 R</vt:lpstr>
      <vt:lpstr>2 E</vt:lpstr>
      <vt:lpstr>3 Sum.</vt:lpstr>
      <vt:lpstr>3 R</vt:lpstr>
      <vt:lpstr>3 E</vt:lpstr>
      <vt:lpstr>4 Sum.</vt:lpstr>
      <vt:lpstr>4 R</vt:lpstr>
      <vt:lpstr>4 E</vt:lpstr>
      <vt:lpstr>5 Sum.</vt:lpstr>
      <vt:lpstr>5 R</vt:lpstr>
      <vt:lpstr>5 E</vt:lpstr>
      <vt:lpstr>6 Sum.</vt:lpstr>
      <vt:lpstr>6 R</vt:lpstr>
      <vt:lpstr>6 E</vt:lpstr>
      <vt:lpstr>7 Sum.</vt:lpstr>
      <vt:lpstr>7 R</vt:lpstr>
      <vt:lpstr>7 E</vt:lpstr>
      <vt:lpstr>8 Sum.</vt:lpstr>
      <vt:lpstr>8 R</vt:lpstr>
      <vt:lpstr>8 E</vt:lpstr>
      <vt:lpstr>9 Sum.</vt:lpstr>
      <vt:lpstr>9 R</vt:lpstr>
      <vt:lpstr>9 E</vt:lpstr>
      <vt:lpstr>10 Sum.</vt:lpstr>
      <vt:lpstr>10 R</vt:lpstr>
      <vt:lpstr>10 E</vt:lpstr>
      <vt:lpstr>11 Sum.</vt:lpstr>
      <vt:lpstr>11 R</vt:lpstr>
      <vt:lpstr>11 E</vt:lpstr>
      <vt:lpstr>12 Sum.</vt:lpstr>
      <vt:lpstr>12 R</vt:lpstr>
      <vt:lpstr>12 E</vt:lpstr>
      <vt:lpstr>13 Sum.</vt:lpstr>
      <vt:lpstr>13 R</vt:lpstr>
      <vt:lpstr>13 E</vt:lpstr>
      <vt:lpstr>14 Sum.</vt:lpstr>
      <vt:lpstr>14 R</vt:lpstr>
      <vt:lpstr>14 E</vt:lpstr>
      <vt:lpstr>15 Sum.</vt:lpstr>
      <vt:lpstr>15 R</vt:lpstr>
      <vt:lpstr>15 E</vt:lpstr>
      <vt:lpstr>16 Sum.</vt:lpstr>
      <vt:lpstr>16 R</vt:lpstr>
      <vt:lpstr>16 E</vt:lpstr>
      <vt:lpstr>17 Sum.</vt:lpstr>
      <vt:lpstr>17 R</vt:lpstr>
      <vt:lpstr>17 E</vt:lpstr>
      <vt:lpstr>18 Sum.</vt:lpstr>
      <vt:lpstr>18 R</vt:lpstr>
      <vt:lpstr>18 E</vt:lpstr>
      <vt:lpstr>19 Sum.</vt:lpstr>
      <vt:lpstr>19 R</vt:lpstr>
      <vt:lpstr>19 E</vt:lpstr>
      <vt:lpstr>20 Sum.</vt:lpstr>
      <vt:lpstr>20 R</vt:lpstr>
      <vt:lpstr>20 E</vt:lpstr>
      <vt:lpstr>21 Sum.</vt:lpstr>
      <vt:lpstr>21 R</vt:lpstr>
      <vt:lpstr>21 E</vt:lpstr>
      <vt:lpstr>22 Sum.</vt:lpstr>
      <vt:lpstr>22 R</vt:lpstr>
      <vt:lpstr>22 E</vt:lpstr>
      <vt:lpstr>23 Sum.</vt:lpstr>
      <vt:lpstr>23 R</vt:lpstr>
      <vt:lpstr>23 E</vt:lpstr>
      <vt:lpstr>24 Sum.</vt:lpstr>
      <vt:lpstr>24 R</vt:lpstr>
      <vt:lpstr>24 E</vt:lpstr>
      <vt:lpstr>25 Sum.</vt:lpstr>
      <vt:lpstr>25 R</vt:lpstr>
      <vt:lpstr>25 E</vt:lpstr>
      <vt:lpstr>26 Sum.</vt:lpstr>
      <vt:lpstr>26 R</vt:lpstr>
      <vt:lpstr>26 E</vt:lpstr>
      <vt:lpstr>27 Sum.</vt:lpstr>
      <vt:lpstr>27 R</vt:lpstr>
      <vt:lpstr>27 E</vt:lpstr>
      <vt:lpstr>28 Sum.</vt:lpstr>
      <vt:lpstr>28 R</vt:lpstr>
      <vt:lpstr>28 E</vt:lpstr>
      <vt:lpstr>29 Sum.</vt:lpstr>
      <vt:lpstr>29 R</vt:lpstr>
      <vt:lpstr>29 E</vt:lpstr>
      <vt:lpstr>30 Sum.</vt:lpstr>
      <vt:lpstr>30 R</vt:lpstr>
      <vt:lpstr>30 E</vt:lpstr>
      <vt:lpstr>31 Sum.</vt:lpstr>
      <vt:lpstr>31 R</vt:lpstr>
      <vt:lpstr>31 E</vt:lpstr>
      <vt:lpstr>32 Sum.</vt:lpstr>
      <vt:lpstr>32 R</vt:lpstr>
      <vt:lpstr>32 E</vt:lpstr>
      <vt:lpstr>33 Sum.</vt:lpstr>
      <vt:lpstr>33 R</vt:lpstr>
      <vt:lpstr>33 E</vt:lpstr>
      <vt:lpstr>34 Sum.</vt:lpstr>
      <vt:lpstr>34 R</vt:lpstr>
      <vt:lpstr>34 E</vt:lpstr>
      <vt:lpstr>35 Sum.</vt:lpstr>
      <vt:lpstr>35 R</vt:lpstr>
      <vt:lpstr>35 E</vt:lpstr>
      <vt:lpstr>Other Funds Sum.</vt:lpstr>
      <vt:lpstr>Other Funds R</vt:lpstr>
      <vt:lpstr>Other Funds E</vt:lpstr>
      <vt:lpstr>'1 E'!Print_Area</vt:lpstr>
      <vt:lpstr>'1 R'!Print_Area</vt:lpstr>
      <vt:lpstr>'1 Sum.'!Print_Area</vt:lpstr>
      <vt:lpstr>'10 E'!Print_Area</vt:lpstr>
      <vt:lpstr>'10 R'!Print_Area</vt:lpstr>
      <vt:lpstr>'10 Sum.'!Print_Area</vt:lpstr>
      <vt:lpstr>'11 E'!Print_Area</vt:lpstr>
      <vt:lpstr>'11 R'!Print_Area</vt:lpstr>
      <vt:lpstr>'11 Sum.'!Print_Area</vt:lpstr>
      <vt:lpstr>'12 E'!Print_Area</vt:lpstr>
      <vt:lpstr>'12 R'!Print_Area</vt:lpstr>
      <vt:lpstr>'12 Sum.'!Print_Area</vt:lpstr>
      <vt:lpstr>'13 E'!Print_Area</vt:lpstr>
      <vt:lpstr>'13 R'!Print_Area</vt:lpstr>
      <vt:lpstr>'13 Sum.'!Print_Area</vt:lpstr>
      <vt:lpstr>'14 E'!Print_Area</vt:lpstr>
      <vt:lpstr>'14 R'!Print_Area</vt:lpstr>
      <vt:lpstr>'14 Sum.'!Print_Area</vt:lpstr>
      <vt:lpstr>'15 E'!Print_Area</vt:lpstr>
      <vt:lpstr>'15 R'!Print_Area</vt:lpstr>
      <vt:lpstr>'15 Sum.'!Print_Area</vt:lpstr>
      <vt:lpstr>'16 E'!Print_Area</vt:lpstr>
      <vt:lpstr>'16 R'!Print_Area</vt:lpstr>
      <vt:lpstr>'16 Sum.'!Print_Area</vt:lpstr>
      <vt:lpstr>'17 E'!Print_Area</vt:lpstr>
      <vt:lpstr>'17 R'!Print_Area</vt:lpstr>
      <vt:lpstr>'17 Sum.'!Print_Area</vt:lpstr>
      <vt:lpstr>'18 E'!Print_Area</vt:lpstr>
      <vt:lpstr>'18 R'!Print_Area</vt:lpstr>
      <vt:lpstr>'18 Sum.'!Print_Area</vt:lpstr>
      <vt:lpstr>'19 E'!Print_Area</vt:lpstr>
      <vt:lpstr>'19 R'!Print_Area</vt:lpstr>
      <vt:lpstr>'19 Sum.'!Print_Area</vt:lpstr>
      <vt:lpstr>'2 E'!Print_Area</vt:lpstr>
      <vt:lpstr>'2 R'!Print_Area</vt:lpstr>
      <vt:lpstr>'2 Sum.'!Print_Area</vt:lpstr>
      <vt:lpstr>'20 E'!Print_Area</vt:lpstr>
      <vt:lpstr>'20 R'!Print_Area</vt:lpstr>
      <vt:lpstr>'20 Sum.'!Print_Area</vt:lpstr>
      <vt:lpstr>'21 E'!Print_Area</vt:lpstr>
      <vt:lpstr>'21 R'!Print_Area</vt:lpstr>
      <vt:lpstr>'21 Sum.'!Print_Area</vt:lpstr>
      <vt:lpstr>'22 E'!Print_Area</vt:lpstr>
      <vt:lpstr>'22 R'!Print_Area</vt:lpstr>
      <vt:lpstr>'22 Sum.'!Print_Area</vt:lpstr>
      <vt:lpstr>'23 E'!Print_Area</vt:lpstr>
      <vt:lpstr>'23 R'!Print_Area</vt:lpstr>
      <vt:lpstr>'23 Sum.'!Print_Area</vt:lpstr>
      <vt:lpstr>'24 E'!Print_Area</vt:lpstr>
      <vt:lpstr>'24 R'!Print_Area</vt:lpstr>
      <vt:lpstr>'24 Sum.'!Print_Area</vt:lpstr>
      <vt:lpstr>'25 E'!Print_Area</vt:lpstr>
      <vt:lpstr>'25 R'!Print_Area</vt:lpstr>
      <vt:lpstr>'25 Sum.'!Print_Area</vt:lpstr>
      <vt:lpstr>'26 E'!Print_Area</vt:lpstr>
      <vt:lpstr>'26 R'!Print_Area</vt:lpstr>
      <vt:lpstr>'26 Sum.'!Print_Area</vt:lpstr>
      <vt:lpstr>'27 E'!Print_Area</vt:lpstr>
      <vt:lpstr>'27 R'!Print_Area</vt:lpstr>
      <vt:lpstr>'27 Sum.'!Print_Area</vt:lpstr>
      <vt:lpstr>'28 E'!Print_Area</vt:lpstr>
      <vt:lpstr>'28 R'!Print_Area</vt:lpstr>
      <vt:lpstr>'28 Sum.'!Print_Area</vt:lpstr>
      <vt:lpstr>'29 E'!Print_Area</vt:lpstr>
      <vt:lpstr>'29 R'!Print_Area</vt:lpstr>
      <vt:lpstr>'29 Sum.'!Print_Area</vt:lpstr>
      <vt:lpstr>'3 E'!Print_Area</vt:lpstr>
      <vt:lpstr>'3 R'!Print_Area</vt:lpstr>
      <vt:lpstr>'3 Sum.'!Print_Area</vt:lpstr>
      <vt:lpstr>'30 E'!Print_Area</vt:lpstr>
      <vt:lpstr>'30 R'!Print_Area</vt:lpstr>
      <vt:lpstr>'30 Sum.'!Print_Area</vt:lpstr>
      <vt:lpstr>'31 E'!Print_Area</vt:lpstr>
      <vt:lpstr>'31 R'!Print_Area</vt:lpstr>
      <vt:lpstr>'31 Sum.'!Print_Area</vt:lpstr>
      <vt:lpstr>'32 E'!Print_Area</vt:lpstr>
      <vt:lpstr>'32 R'!Print_Area</vt:lpstr>
      <vt:lpstr>'32 Sum.'!Print_Area</vt:lpstr>
      <vt:lpstr>'33 E'!Print_Area</vt:lpstr>
      <vt:lpstr>'33 R'!Print_Area</vt:lpstr>
      <vt:lpstr>'33 Sum.'!Print_Area</vt:lpstr>
      <vt:lpstr>'34 E'!Print_Area</vt:lpstr>
      <vt:lpstr>'34 R'!Print_Area</vt:lpstr>
      <vt:lpstr>'34 Sum.'!Print_Area</vt:lpstr>
      <vt:lpstr>'35 E'!Print_Area</vt:lpstr>
      <vt:lpstr>'35 R'!Print_Area</vt:lpstr>
      <vt:lpstr>'35 Sum.'!Print_Area</vt:lpstr>
      <vt:lpstr>'4 E'!Print_Area</vt:lpstr>
      <vt:lpstr>'4 R'!Print_Area</vt:lpstr>
      <vt:lpstr>'4 Sum.'!Print_Area</vt:lpstr>
      <vt:lpstr>'5 E'!Print_Area</vt:lpstr>
      <vt:lpstr>'5 R'!Print_Area</vt:lpstr>
      <vt:lpstr>'5 Sum.'!Print_Area</vt:lpstr>
      <vt:lpstr>'6 E'!Print_Area</vt:lpstr>
      <vt:lpstr>'6 R'!Print_Area</vt:lpstr>
      <vt:lpstr>'6 Sum.'!Print_Area</vt:lpstr>
      <vt:lpstr>'7 E'!Print_Area</vt:lpstr>
      <vt:lpstr>'7 R'!Print_Area</vt:lpstr>
      <vt:lpstr>'7 Sum.'!Print_Area</vt:lpstr>
      <vt:lpstr>'8 E'!Print_Area</vt:lpstr>
      <vt:lpstr>'8 R'!Print_Area</vt:lpstr>
      <vt:lpstr>'8 Sum.'!Print_Area</vt:lpstr>
      <vt:lpstr>'9 E'!Print_Area</vt:lpstr>
      <vt:lpstr>'9 R'!Print_Area</vt:lpstr>
      <vt:lpstr>'9 Sum.'!Print_Area</vt:lpstr>
      <vt:lpstr>'All Funds Summary'!Print_Area</vt:lpstr>
      <vt:lpstr>'App. Order'!Print_Area</vt:lpstr>
      <vt:lpstr>'ASSMT R'!Print_Area</vt:lpstr>
      <vt:lpstr>'ASSMT Sum'!Print_Area</vt:lpstr>
      <vt:lpstr>FAQ!Print_Area</vt:lpstr>
      <vt:lpstr>'GR E'!Print_Area</vt:lpstr>
      <vt:lpstr>'GR R'!Print_Area</vt:lpstr>
      <vt:lpstr>'GR Sum.'!Print_Area</vt:lpstr>
      <vt:lpstr>'Other Funds E'!Print_Area</vt:lpstr>
      <vt:lpstr>'Other Funds R'!Print_Area</vt:lpstr>
      <vt:lpstr>'Other Funds Sum.'!Print_Area</vt:lpstr>
      <vt:lpstr>'Prior Year Actual Summary'!Print_Area</vt:lpstr>
      <vt:lpstr>SEFA!Print_Area</vt:lpstr>
      <vt:lpstr>'SRB E'!Print_Area</vt:lpstr>
      <vt:lpstr>'SRB R'!Print_Area</vt:lpstr>
      <vt:lpstr>'SRB Sum.'!Print_Area</vt:lpstr>
      <vt:lpstr>TOC!Print_Area</vt:lpstr>
      <vt:lpstr>'1 E'!Print_Titles</vt:lpstr>
      <vt:lpstr>'1 R'!Print_Titles</vt:lpstr>
      <vt:lpstr>'10 E'!Print_Titles</vt:lpstr>
      <vt:lpstr>'10 R'!Print_Titles</vt:lpstr>
      <vt:lpstr>'11 E'!Print_Titles</vt:lpstr>
      <vt:lpstr>'11 R'!Print_Titles</vt:lpstr>
      <vt:lpstr>'12 E'!Print_Titles</vt:lpstr>
      <vt:lpstr>'12 R'!Print_Titles</vt:lpstr>
      <vt:lpstr>'13 E'!Print_Titles</vt:lpstr>
      <vt:lpstr>'13 R'!Print_Titles</vt:lpstr>
      <vt:lpstr>'14 E'!Print_Titles</vt:lpstr>
      <vt:lpstr>'14 R'!Print_Titles</vt:lpstr>
      <vt:lpstr>'15 E'!Print_Titles</vt:lpstr>
      <vt:lpstr>'15 R'!Print_Titles</vt:lpstr>
      <vt:lpstr>'16 E'!Print_Titles</vt:lpstr>
      <vt:lpstr>'16 R'!Print_Titles</vt:lpstr>
      <vt:lpstr>'17 E'!Print_Titles</vt:lpstr>
      <vt:lpstr>'17 R'!Print_Titles</vt:lpstr>
      <vt:lpstr>'18 E'!Print_Titles</vt:lpstr>
      <vt:lpstr>'18 R'!Print_Titles</vt:lpstr>
      <vt:lpstr>'19 E'!Print_Titles</vt:lpstr>
      <vt:lpstr>'19 R'!Print_Titles</vt:lpstr>
      <vt:lpstr>'2 E'!Print_Titles</vt:lpstr>
      <vt:lpstr>'2 R'!Print_Titles</vt:lpstr>
      <vt:lpstr>'20 E'!Print_Titles</vt:lpstr>
      <vt:lpstr>'20 R'!Print_Titles</vt:lpstr>
      <vt:lpstr>'21 E'!Print_Titles</vt:lpstr>
      <vt:lpstr>'21 R'!Print_Titles</vt:lpstr>
      <vt:lpstr>'22 E'!Print_Titles</vt:lpstr>
      <vt:lpstr>'22 R'!Print_Titles</vt:lpstr>
      <vt:lpstr>'23 E'!Print_Titles</vt:lpstr>
      <vt:lpstr>'23 R'!Print_Titles</vt:lpstr>
      <vt:lpstr>'24 E'!Print_Titles</vt:lpstr>
      <vt:lpstr>'24 R'!Print_Titles</vt:lpstr>
      <vt:lpstr>'25 E'!Print_Titles</vt:lpstr>
      <vt:lpstr>'25 R'!Print_Titles</vt:lpstr>
      <vt:lpstr>'26 E'!Print_Titles</vt:lpstr>
      <vt:lpstr>'26 R'!Print_Titles</vt:lpstr>
      <vt:lpstr>'27 E'!Print_Titles</vt:lpstr>
      <vt:lpstr>'27 R'!Print_Titles</vt:lpstr>
      <vt:lpstr>'28 E'!Print_Titles</vt:lpstr>
      <vt:lpstr>'28 R'!Print_Titles</vt:lpstr>
      <vt:lpstr>'29 E'!Print_Titles</vt:lpstr>
      <vt:lpstr>'29 R'!Print_Titles</vt:lpstr>
      <vt:lpstr>'3 E'!Print_Titles</vt:lpstr>
      <vt:lpstr>'3 R'!Print_Titles</vt:lpstr>
      <vt:lpstr>'30 E'!Print_Titles</vt:lpstr>
      <vt:lpstr>'30 R'!Print_Titles</vt:lpstr>
      <vt:lpstr>'31 E'!Print_Titles</vt:lpstr>
      <vt:lpstr>'31 R'!Print_Titles</vt:lpstr>
      <vt:lpstr>'32 E'!Print_Titles</vt:lpstr>
      <vt:lpstr>'32 R'!Print_Titles</vt:lpstr>
      <vt:lpstr>'33 E'!Print_Titles</vt:lpstr>
      <vt:lpstr>'33 R'!Print_Titles</vt:lpstr>
      <vt:lpstr>'34 E'!Print_Titles</vt:lpstr>
      <vt:lpstr>'34 R'!Print_Titles</vt:lpstr>
      <vt:lpstr>'35 E'!Print_Titles</vt:lpstr>
      <vt:lpstr>'35 R'!Print_Titles</vt:lpstr>
      <vt:lpstr>'4 E'!Print_Titles</vt:lpstr>
      <vt:lpstr>'4 R'!Print_Titles</vt:lpstr>
      <vt:lpstr>'5 E'!Print_Titles</vt:lpstr>
      <vt:lpstr>'5 R'!Print_Titles</vt:lpstr>
      <vt:lpstr>'6 E'!Print_Titles</vt:lpstr>
      <vt:lpstr>'6 R'!Print_Titles</vt:lpstr>
      <vt:lpstr>'7 E'!Print_Titles</vt:lpstr>
      <vt:lpstr>'7 R'!Print_Titles</vt:lpstr>
      <vt:lpstr>'8 E'!Print_Titles</vt:lpstr>
      <vt:lpstr>'8 R'!Print_Titles</vt:lpstr>
      <vt:lpstr>'9 E'!Print_Titles</vt:lpstr>
      <vt:lpstr>'9 R'!Print_Titles</vt:lpstr>
      <vt:lpstr>'All Funds Summary'!Print_Titles</vt:lpstr>
      <vt:lpstr>'App. Order'!Print_Titles</vt:lpstr>
      <vt:lpstr>'ASSMT R'!Print_Titles</vt:lpstr>
      <vt:lpstr>'GR E'!Print_Titles</vt:lpstr>
      <vt:lpstr>'GR R'!Print_Titles</vt:lpstr>
      <vt:lpstr>'Other Funds E'!Print_Titles</vt:lpstr>
      <vt:lpstr>'Other Funds R'!Print_Titles</vt:lpstr>
      <vt:lpstr>'Prior Year Actual Summary'!Print_Titles</vt:lpstr>
      <vt:lpstr>'SRB E'!Print_Titles</vt:lpstr>
      <vt:lpstr>'SRB R'!Print_Titles</vt:lpstr>
      <vt:lpstr>TOC!Print_Titles</vt:lpstr>
    </vt:vector>
  </TitlesOfParts>
  <Company>SAO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Roberts</dc:creator>
  <cp:lastModifiedBy>Alex Prenger</cp:lastModifiedBy>
  <cp:lastPrinted>2020-01-30T15:51:16Z</cp:lastPrinted>
  <dcterms:created xsi:type="dcterms:W3CDTF">2005-09-29T12:53:32Z</dcterms:created>
  <dcterms:modified xsi:type="dcterms:W3CDTF">2025-07-12T15:29:06Z</dcterms:modified>
</cp:coreProperties>
</file>