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45" windowWidth="19140" windowHeight="11160" tabRatio="805" activeTab="0"/>
  </bookViews>
  <sheets>
    <sheet name="Data Entry Page" sheetId="1" r:id="rId1"/>
    <sheet name="Summary Page" sheetId="2" r:id="rId2"/>
    <sheet name="Form A" sheetId="3" r:id="rId3"/>
    <sheet name="Form B" sheetId="4" r:id="rId4"/>
    <sheet name="Form C" sheetId="5" r:id="rId5"/>
    <sheet name="Informational Summary Page" sheetId="6" r:id="rId6"/>
    <sheet name="Informational Form A" sheetId="7" r:id="rId7"/>
    <sheet name="Informational Form B" sheetId="8" r:id="rId8"/>
  </sheets>
  <definedNames>
    <definedName name="_xlnm.Print_Area" localSheetId="0">'Data Entry Page'!$A$1:$S$52</definedName>
    <definedName name="_xlnm.Print_Area" localSheetId="4">'Form C'!$A$1:$O$47</definedName>
    <definedName name="_xlnm.Print_Area" localSheetId="1">'Summary Page'!$A$1:$T$61</definedName>
    <definedName name="_xlnm.Print_Titles" localSheetId="2">'Form A'!$1:$11</definedName>
    <definedName name="_xlnm.Print_Titles" localSheetId="3">'Form B'!$1:$6</definedName>
    <definedName name="_xlnm.Print_Titles" localSheetId="6">'Informational Form A'!$1:$13</definedName>
    <definedName name="_xlnm.Print_Titles" localSheetId="7">'Informational Form B'!$1:$6</definedName>
  </definedNames>
  <calcPr fullCalcOnLoad="1"/>
</workbook>
</file>

<file path=xl/comments1.xml><?xml version="1.0" encoding="utf-8"?>
<comments xmlns="http://schemas.openxmlformats.org/spreadsheetml/2006/main">
  <authors>
    <author>Becky Webb</author>
    <author>Jill Wilson</author>
  </authors>
  <commentList>
    <comment ref="J10" authorId="0">
      <text>
        <r>
          <rPr>
            <b/>
            <sz val="8"/>
            <rFont val="Tahoma"/>
            <family val="2"/>
          </rPr>
          <t>Prior Year Tax Rate Ceiling
Based on Prior Year Tax Rate Ceiling
Residential</t>
        </r>
        <r>
          <rPr>
            <sz val="8"/>
            <rFont val="Tahoma"/>
            <family val="2"/>
          </rPr>
          <t xml:space="preserve">
Enter the rate from the prior year Informational Summary Page, Line F for residential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A3"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H3" authorId="0">
      <text>
        <r>
          <rPr>
            <b/>
            <sz val="8"/>
            <rFont val="Tahoma"/>
            <family val="2"/>
          </rPr>
          <t>Political Subdivision Code
1st 2 Digits</t>
        </r>
        <r>
          <rPr>
            <sz val="8"/>
            <rFont val="Tahoma"/>
            <family val="2"/>
          </rPr>
          <t xml:space="preserve">
Can be found on previous years' tax rate forms and certification letters.
The first 2 digits indicate the type of political subdivision.  
School Districts are type 30.
</t>
        </r>
      </text>
    </comment>
    <comment ref="J3" authorId="0">
      <text>
        <r>
          <rPr>
            <b/>
            <sz val="8"/>
            <rFont val="Tahoma"/>
            <family val="2"/>
          </rPr>
          <t>Political Subdivision Code
Middle 3 Digits</t>
        </r>
        <r>
          <rPr>
            <sz val="8"/>
            <rFont val="Tahoma"/>
            <family val="2"/>
          </rPr>
          <t xml:space="preserve">
Can be found on previous years' tax rate forms and certification letters.
The middle 3 digits indicate primary county.
St. Louis County's county code is 096.
</t>
        </r>
        <r>
          <rPr>
            <sz val="8"/>
            <rFont val="Tahoma"/>
            <family val="2"/>
          </rPr>
          <t xml:space="preserve">
</t>
        </r>
      </text>
    </comment>
    <comment ref="L3" authorId="0">
      <text>
        <r>
          <rPr>
            <b/>
            <sz val="8"/>
            <rFont val="Tahoma"/>
            <family val="2"/>
          </rPr>
          <t>Political Subdivision Code
Last 4 Digits</t>
        </r>
        <r>
          <rPr>
            <sz val="8"/>
            <rFont val="Tahoma"/>
            <family val="2"/>
          </rPr>
          <t xml:space="preserve">
Can be found on previous years' tax rate forms and certification letters.
The last 4 digits indicate the sequencing.
</t>
        </r>
        <r>
          <rPr>
            <sz val="8"/>
            <rFont val="Tahoma"/>
            <family val="2"/>
          </rPr>
          <t xml:space="preserve">
</t>
        </r>
      </text>
    </comment>
    <comment ref="N3"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L10" authorId="0">
      <text>
        <r>
          <rPr>
            <b/>
            <sz val="8"/>
            <rFont val="Tahoma"/>
            <family val="2"/>
          </rPr>
          <t xml:space="preserve">Prior Year Tax Rate Ceiling
Based on Prior Year Tax Rate Ceiling
Agricultural
</t>
        </r>
        <r>
          <rPr>
            <sz val="8"/>
            <rFont val="Tahoma"/>
            <family val="2"/>
          </rPr>
          <t xml:space="preserve">Enter the rate from the prior year Informational Summary Page, Line F for Agricultural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N10" authorId="0">
      <text>
        <r>
          <rPr>
            <b/>
            <sz val="8"/>
            <rFont val="Tahoma"/>
            <family val="2"/>
          </rPr>
          <t xml:space="preserve">Prior Year Tax Rate Ceiling
Based on Prior Year Tax Rate Ceiling
Commerical
</t>
        </r>
        <r>
          <rPr>
            <sz val="8"/>
            <rFont val="Tahoma"/>
            <family val="2"/>
          </rPr>
          <t xml:space="preserve">Enter the rate from the prior year Informational Summary Page, Line F for Commercial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P10" authorId="0">
      <text>
        <r>
          <rPr>
            <b/>
            <sz val="8"/>
            <rFont val="Tahoma"/>
            <family val="2"/>
          </rPr>
          <t xml:space="preserve">Prior Year Tax Rate Ceiling
Based on Prior Year Tax Rate Ceiling
Personal Property
</t>
        </r>
        <r>
          <rPr>
            <sz val="8"/>
            <rFont val="Tahoma"/>
            <family val="2"/>
          </rPr>
          <t xml:space="preserve">Enter the rate from the prior year Informational Summary Page, Line F for Personal Property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R10" authorId="0">
      <text>
        <r>
          <rPr>
            <b/>
            <sz val="8"/>
            <rFont val="Tahoma"/>
            <family val="2"/>
          </rPr>
          <t>Prior Year Tax Rate Ceiling
Based on Prior Year Tax Rate Ceiling
Prior Method</t>
        </r>
        <r>
          <rPr>
            <sz val="8"/>
            <rFont val="Tahoma"/>
            <family val="2"/>
          </rPr>
          <t xml:space="preserve">
Enter the rate from the prior year Informational Summary Page, Line F for Personal Property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J14" authorId="0">
      <text>
        <r>
          <rPr>
            <b/>
            <sz val="8"/>
            <rFont val="Tahoma"/>
            <family val="2"/>
          </rPr>
          <t xml:space="preserve">Maximum Authorized Levy
Residential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L14" authorId="0">
      <text>
        <r>
          <rPr>
            <b/>
            <sz val="8"/>
            <rFont val="Tahoma"/>
            <family val="2"/>
          </rPr>
          <t xml:space="preserve">Maximum Authorized Levy
Agricultural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N14" authorId="0">
      <text>
        <r>
          <rPr>
            <b/>
            <sz val="8"/>
            <rFont val="Tahoma"/>
            <family val="2"/>
          </rPr>
          <t xml:space="preserve">Maximum Authorized Levy
Commercial
</t>
        </r>
        <r>
          <rPr>
            <sz val="8"/>
            <rFont val="Tahoma"/>
            <family val="2"/>
          </rPr>
          <t>Enter the Greater of the 1984 or the Most Recent Voter Approved Rate.
Prior Year Informational Summary Page, Line E (if no election) or Informational Form B, Line 16 for current year elections.</t>
        </r>
      </text>
    </comment>
    <comment ref="P14" authorId="0">
      <text>
        <r>
          <rPr>
            <b/>
            <sz val="8"/>
            <rFont val="Tahoma"/>
            <family val="2"/>
          </rPr>
          <t xml:space="preserve">Maximum Authorized Levy
Personal
</t>
        </r>
        <r>
          <rPr>
            <sz val="8"/>
            <rFont val="Tahoma"/>
            <family val="2"/>
          </rPr>
          <t>Enter the Greater of the 1984 or the Most Recent Voter Approved Rate.
Prior Year Informational Summary Page, Line E (if no election) or Informational Form B, Line 16 for current year elections.</t>
        </r>
      </text>
    </comment>
    <comment ref="R14" authorId="0">
      <text>
        <r>
          <rPr>
            <b/>
            <sz val="8"/>
            <rFont val="Tahoma"/>
            <family val="2"/>
          </rPr>
          <t xml:space="preserve">Maximum Authorized Levy
Prior Method
</t>
        </r>
        <r>
          <rPr>
            <sz val="8"/>
            <rFont val="Tahoma"/>
            <family val="2"/>
          </rPr>
          <t xml:space="preserve">Enter the Greater of the 1984 or the Most Recent Voter Approved Rate.
Prior Year Informational Summary Page, Line E (if no election) or Informational Form B, Line 16 for current year elections.
 </t>
        </r>
      </text>
    </comment>
    <comment ref="N17" authorId="0">
      <text>
        <r>
          <rPr>
            <b/>
            <sz val="8"/>
            <rFont val="Tahoma"/>
            <family val="2"/>
          </rPr>
          <t xml:space="preserve">Amend 2 Date
</t>
        </r>
        <r>
          <rPr>
            <sz val="8"/>
            <rFont val="Tahoma"/>
            <family val="2"/>
          </rPr>
          <t xml:space="preserve">Enter the date of the board hearing in 2017 where the school board elected to implement Amendment 2 by increasing the tax rate ceiling up to $2.75.
</t>
        </r>
        <r>
          <rPr>
            <b/>
            <sz val="8"/>
            <rFont val="Tahoma"/>
            <family val="2"/>
          </rPr>
          <t xml:space="preserve">
</t>
        </r>
        <r>
          <rPr>
            <sz val="8"/>
            <rFont val="Tahoma"/>
            <family val="2"/>
          </rPr>
          <t xml:space="preserve">
</t>
        </r>
      </text>
    </comment>
    <comment ref="P17" authorId="0">
      <text>
        <r>
          <rPr>
            <b/>
            <sz val="8"/>
            <rFont val="Tahoma"/>
            <family val="2"/>
          </rPr>
          <t>Amend 2 Rate</t>
        </r>
        <r>
          <rPr>
            <sz val="8"/>
            <rFont val="Tahoma"/>
            <family val="2"/>
          </rPr>
          <t xml:space="preserve">
Enter the rate the school board increased the  tax rate ceiling to.  
Amendment 2 allows the school board to increase the tax rate ceiling up to $2.75.</t>
        </r>
        <r>
          <rPr>
            <sz val="8"/>
            <rFont val="Tahoma"/>
            <family val="2"/>
          </rPr>
          <t xml:space="preserve">
</t>
        </r>
      </text>
    </comment>
    <comment ref="J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21" authorId="0">
      <text>
        <r>
          <rPr>
            <b/>
            <sz val="8"/>
            <rFont val="Tahoma"/>
            <family val="2"/>
          </rPr>
          <t xml:space="preserve">New Construction &amp; Improvements
Residential
</t>
        </r>
        <r>
          <rPr>
            <sz val="8"/>
            <rFont val="Tahoma"/>
            <family val="2"/>
          </rPr>
          <t xml:space="preserve">Include new construction &amp; improvements obtained from the County Clerk, County Assessor, or comparable office.
</t>
        </r>
        <r>
          <rPr>
            <sz val="8"/>
            <rFont val="Tahoma"/>
            <family val="2"/>
          </rPr>
          <t xml:space="preserve">
</t>
        </r>
      </text>
    </comment>
    <comment ref="L21" authorId="0">
      <text>
        <r>
          <rPr>
            <b/>
            <sz val="8"/>
            <rFont val="Tahoma"/>
            <family val="2"/>
          </rPr>
          <t xml:space="preserve">New Construction &amp; Improvements
Agricultural
</t>
        </r>
        <r>
          <rPr>
            <sz val="8"/>
            <rFont val="Tahoma"/>
            <family val="2"/>
          </rPr>
          <t xml:space="preserve">Include new construction &amp; improvements obtained from the County Clerk, County Assessor, or comparable office.
</t>
        </r>
        <r>
          <rPr>
            <sz val="8"/>
            <rFont val="Tahoma"/>
            <family val="2"/>
          </rPr>
          <t xml:space="preserve">
</t>
        </r>
      </text>
    </comment>
    <comment ref="N21" authorId="0">
      <text>
        <r>
          <rPr>
            <b/>
            <sz val="8"/>
            <rFont val="Tahoma"/>
            <family val="2"/>
          </rPr>
          <t xml:space="preserve">New Construction &amp; Improvements
Commercial
</t>
        </r>
        <r>
          <rPr>
            <sz val="8"/>
            <rFont val="Tahoma"/>
            <family val="2"/>
          </rPr>
          <t xml:space="preserve">Include new construction &amp; improvements obtained from the County Clerk, County Assessor, or comparable office.
</t>
        </r>
        <r>
          <rPr>
            <sz val="8"/>
            <rFont val="Tahoma"/>
            <family val="2"/>
          </rPr>
          <t xml:space="preserve">
</t>
        </r>
      </text>
    </comment>
    <comment ref="P21" authorId="0">
      <text>
        <r>
          <rPr>
            <b/>
            <sz val="8"/>
            <rFont val="Tahoma"/>
            <family val="2"/>
          </rPr>
          <t>New Construction &amp; Improvements
Personal Property</t>
        </r>
        <r>
          <rPr>
            <sz val="8"/>
            <rFont val="Tahoma"/>
            <family val="2"/>
          </rPr>
          <t xml:space="preserve">
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r>
          <rPr>
            <sz val="8"/>
            <rFont val="Tahoma"/>
            <family val="2"/>
          </rPr>
          <t xml:space="preserve">
</t>
        </r>
      </text>
    </comment>
    <comment ref="J22" authorId="0">
      <text>
        <r>
          <rPr>
            <b/>
            <sz val="8"/>
            <rFont val="Tahoma"/>
            <family val="2"/>
          </rPr>
          <t xml:space="preserve">Newly Added Territory
Residential
</t>
        </r>
        <r>
          <rPr>
            <sz val="8"/>
            <rFont val="Tahoma"/>
            <family val="2"/>
          </rPr>
          <t xml:space="preserve">Enter the assessed valuation of the residential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L22" authorId="0">
      <text>
        <r>
          <rPr>
            <b/>
            <sz val="8"/>
            <rFont val="Tahoma"/>
            <family val="2"/>
          </rPr>
          <t xml:space="preserve">Newly Added Territory
Agricultural
</t>
        </r>
        <r>
          <rPr>
            <sz val="8"/>
            <rFont val="Tahoma"/>
            <family val="2"/>
          </rPr>
          <t xml:space="preserve">Enter the assessed valuation of the agricultural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N22" authorId="0">
      <text>
        <r>
          <rPr>
            <b/>
            <sz val="8"/>
            <rFont val="Tahoma"/>
            <family val="2"/>
          </rPr>
          <t xml:space="preserve">Newly Added Territory
Commercial
</t>
        </r>
        <r>
          <rPr>
            <sz val="8"/>
            <rFont val="Tahoma"/>
            <family val="2"/>
          </rPr>
          <t xml:space="preserve">Enter the assessed valuation of the commercial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sz val="8"/>
            <rFont val="Tahoma"/>
            <family val="2"/>
          </rPr>
          <t xml:space="preserve">
</t>
        </r>
      </text>
    </comment>
    <comment ref="P22" authorId="0">
      <text>
        <r>
          <rPr>
            <b/>
            <sz val="8"/>
            <rFont val="Tahoma"/>
            <family val="2"/>
          </rPr>
          <t xml:space="preserve">Newly Added Territory
Personal
</t>
        </r>
        <r>
          <rPr>
            <sz val="8"/>
            <rFont val="Tahoma"/>
            <family val="2"/>
          </rPr>
          <t xml:space="preserve">Enter the assessed valuation of the personal property that was newly added (annexed).  This includes property that was not included in the prior year's assessed valuation, but is in the current year's assessed valuation that is not already included in New Construction &amp; Improvements.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L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N23" authorId="0">
      <text>
        <r>
          <rPr>
            <b/>
            <sz val="8"/>
            <rFont val="Tahoma"/>
            <family val="2"/>
          </rPr>
          <t>Real Property that was Added to a New Subclass in the Current Year</t>
        </r>
        <r>
          <rPr>
            <sz val="8"/>
            <rFont val="Tahoma"/>
            <family val="2"/>
          </rPr>
          <t xml:space="preserve">
This is a line item the County would provided if a real estate property changed from one subclass to another.
</t>
        </r>
        <r>
          <rPr>
            <sz val="8"/>
            <rFont val="Tahoma"/>
            <family val="2"/>
          </rPr>
          <t xml:space="preserve">
</t>
        </r>
      </text>
    </comment>
    <comment ref="J24" authorId="0">
      <text>
        <r>
          <rPr>
            <b/>
            <sz val="8"/>
            <rFont val="Tahoma"/>
            <family val="2"/>
          </rPr>
          <t>Prior Year Assessed Valuation
Residential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L24" authorId="0">
      <text>
        <r>
          <rPr>
            <b/>
            <sz val="8"/>
            <rFont val="Tahoma"/>
            <family val="2"/>
          </rPr>
          <t>Prior Year Assessed Valuation
Agricultural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N24" authorId="0">
      <text>
        <r>
          <rPr>
            <b/>
            <sz val="8"/>
            <rFont val="Tahoma"/>
            <family val="2"/>
          </rPr>
          <t>Prior Year Assessed Valuation
Commercial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text>
    </comment>
    <comment ref="P24" authorId="0">
      <text>
        <r>
          <rPr>
            <b/>
            <sz val="8"/>
            <rFont val="Tahoma"/>
            <family val="2"/>
          </rPr>
          <t>Prior Year Assessed Valuation
Personal</t>
        </r>
        <r>
          <rPr>
            <sz val="8"/>
            <rFont val="Tahoma"/>
            <family val="2"/>
          </rPr>
          <t xml:space="preserve">
Include prior year locally assessed valuation obtained from the County Clerk, County Assessor, or comparable office.
</t>
        </r>
        <r>
          <rPr>
            <b/>
            <sz val="8"/>
            <rFont val="Tahoma"/>
            <family val="2"/>
          </rPr>
          <t>NOTE:</t>
        </r>
        <r>
          <rPr>
            <sz val="8"/>
            <rFont val="Tahoma"/>
            <family val="2"/>
          </rPr>
          <t xml:space="preserve">    If this is different than the amount on the Prior Year's Form A, Line 1, then revise the prior year tax rate form to recalculate the prior year tax rate ceiling.  Enter the revised prior year tax rate ceiling on the current year Summary Page, Line A.
</t>
        </r>
        <r>
          <rPr>
            <b/>
            <sz val="8"/>
            <rFont val="Tahoma"/>
            <family val="2"/>
          </rPr>
          <t xml:space="preserve">If a political subdivision does not tax personal property, enter zero on this line.
</t>
        </r>
        <r>
          <rPr>
            <sz val="8"/>
            <rFont val="Tahoma"/>
            <family val="2"/>
          </rPr>
          <t xml:space="preserve">
</t>
        </r>
      </text>
    </comment>
    <comment ref="J25" authorId="0">
      <text>
        <r>
          <rPr>
            <b/>
            <sz val="8"/>
            <rFont val="Tahoma"/>
            <family val="2"/>
          </rPr>
          <t>Newly Separate Territory
Residential</t>
        </r>
        <r>
          <rPr>
            <sz val="8"/>
            <rFont val="Tahoma"/>
            <family val="2"/>
          </rPr>
          <t xml:space="preserve">
Enter the assessed valuation of residential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L25" authorId="0">
      <text>
        <r>
          <rPr>
            <b/>
            <sz val="8"/>
            <rFont val="Tahoma"/>
            <family val="2"/>
          </rPr>
          <t>Newly Separate Territory
Agricultural</t>
        </r>
        <r>
          <rPr>
            <sz val="8"/>
            <rFont val="Tahoma"/>
            <family val="2"/>
          </rPr>
          <t xml:space="preserve">
Enter the assessed valuation of agricultural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N25" authorId="0">
      <text>
        <r>
          <rPr>
            <b/>
            <sz val="8"/>
            <rFont val="Tahoma"/>
            <family val="2"/>
          </rPr>
          <t>Newly Separate Territory
Commercial</t>
        </r>
        <r>
          <rPr>
            <sz val="8"/>
            <rFont val="Tahoma"/>
            <family val="2"/>
          </rPr>
          <t xml:space="preserve">
Enter the assessed valuation of commercial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sz val="8"/>
            <rFont val="Tahoma"/>
            <family val="2"/>
          </rPr>
          <t xml:space="preserve">
</t>
        </r>
      </text>
    </comment>
    <comment ref="P25" authorId="0">
      <text>
        <r>
          <rPr>
            <b/>
            <sz val="8"/>
            <rFont val="Tahoma"/>
            <family val="2"/>
          </rPr>
          <t>Newly Separate Territory
Personal</t>
        </r>
        <r>
          <rPr>
            <sz val="8"/>
            <rFont val="Tahoma"/>
            <family val="2"/>
          </rPr>
          <t xml:space="preserve">
Enter the assessed valuation of personal property that was separated (de-annexed) from the political subdivision.  This includes property that was included in the prior year's assessed valuation, but is not in the current year's assessed valuation.
May be obtained from the County Clerk, County Assessor, or comparable office.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6" authorId="0">
      <text>
        <r>
          <rPr>
            <b/>
            <sz val="8"/>
            <rFont val="Tahoma"/>
            <family val="2"/>
          </rPr>
          <t>Property Changed from Local to State Assessed</t>
        </r>
        <r>
          <rPr>
            <sz val="8"/>
            <rFont val="Tahoma"/>
            <family val="2"/>
          </rPr>
          <t xml:space="preserve">
</t>
        </r>
        <r>
          <rPr>
            <b/>
            <sz val="8"/>
            <rFont val="Tahoma"/>
            <family val="2"/>
          </rPr>
          <t>Residential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L26" authorId="0">
      <text>
        <r>
          <rPr>
            <b/>
            <sz val="8"/>
            <rFont val="Tahoma"/>
            <family val="2"/>
          </rPr>
          <t>Property Changed from Local to State Assessed</t>
        </r>
        <r>
          <rPr>
            <sz val="8"/>
            <rFont val="Tahoma"/>
            <family val="2"/>
          </rPr>
          <t xml:space="preserve">
</t>
        </r>
        <r>
          <rPr>
            <b/>
            <sz val="8"/>
            <rFont val="Tahoma"/>
            <family val="2"/>
          </rPr>
          <t>Agricultural</t>
        </r>
        <r>
          <rPr>
            <sz val="8"/>
            <rFont val="Tahoma"/>
            <family val="2"/>
          </rPr>
          <t xml:space="preserve">
Enter the assessed valuation of agricultural property that was locally assessed in the prior year, but assessed by the State Tax Commission in the current year.  This value would be the value of the property in the prior year.
</t>
        </r>
        <r>
          <rPr>
            <sz val="8"/>
            <rFont val="Tahoma"/>
            <family val="2"/>
          </rPr>
          <t xml:space="preserve">
</t>
        </r>
      </text>
    </comment>
    <comment ref="N26" authorId="0">
      <text>
        <r>
          <rPr>
            <b/>
            <sz val="8"/>
            <rFont val="Tahoma"/>
            <family val="2"/>
          </rPr>
          <t>Property Changed from Local to State Assessed</t>
        </r>
        <r>
          <rPr>
            <sz val="8"/>
            <rFont val="Tahoma"/>
            <family val="2"/>
          </rPr>
          <t xml:space="preserve">
</t>
        </r>
        <r>
          <rPr>
            <b/>
            <sz val="8"/>
            <rFont val="Tahoma"/>
            <family val="2"/>
          </rPr>
          <t>Commercial</t>
        </r>
        <r>
          <rPr>
            <sz val="8"/>
            <rFont val="Tahoma"/>
            <family val="2"/>
          </rPr>
          <t xml:space="preserve">
Enter the assessed valuation of residential property that was locally assessed in the prior year, but assessed by the State Tax Commission in the current year.  This value would be the value of the property in the prior year.
</t>
        </r>
        <r>
          <rPr>
            <sz val="8"/>
            <rFont val="Tahoma"/>
            <family val="2"/>
          </rPr>
          <t xml:space="preserve">
</t>
        </r>
      </text>
    </comment>
    <comment ref="P26" authorId="0">
      <text>
        <r>
          <rPr>
            <b/>
            <sz val="8"/>
            <rFont val="Tahoma"/>
            <family val="2"/>
          </rPr>
          <t>Property Changed from Local to State Assessed</t>
        </r>
        <r>
          <rPr>
            <sz val="8"/>
            <rFont val="Tahoma"/>
            <family val="2"/>
          </rPr>
          <t xml:space="preserve">
</t>
        </r>
        <r>
          <rPr>
            <b/>
            <sz val="8"/>
            <rFont val="Tahoma"/>
            <family val="2"/>
          </rPr>
          <t>Personal</t>
        </r>
        <r>
          <rPr>
            <sz val="8"/>
            <rFont val="Tahoma"/>
            <family val="2"/>
          </rPr>
          <t xml:space="preserve">
Enter the assessed valuation of personal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r>
          <rPr>
            <sz val="8"/>
            <rFont val="Tahoma"/>
            <family val="2"/>
          </rPr>
          <t xml:space="preserve">
</t>
        </r>
        <r>
          <rPr>
            <sz val="8"/>
            <rFont val="Tahoma"/>
            <family val="2"/>
          </rPr>
          <t xml:space="preserve">
</t>
        </r>
      </text>
    </comment>
    <comment ref="J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L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N27" authorId="0">
      <text>
        <r>
          <rPr>
            <b/>
            <sz val="8"/>
            <rFont val="Tahoma"/>
            <family val="2"/>
          </rPr>
          <t>Real Property that was Subtracted from a Subclass from the Prior Year</t>
        </r>
        <r>
          <rPr>
            <sz val="8"/>
            <rFont val="Tahoma"/>
            <family val="2"/>
          </rPr>
          <t xml:space="preserve">
This is a line item the county would provide if a real estate property changed from one subclass to another.
</t>
        </r>
        <r>
          <rPr>
            <sz val="8"/>
            <rFont val="Tahoma"/>
            <family val="2"/>
          </rPr>
          <t xml:space="preserve">
</t>
        </r>
      </text>
    </comment>
    <comment ref="J28" authorId="0">
      <text>
        <r>
          <rPr>
            <b/>
            <sz val="8"/>
            <rFont val="Tahoma"/>
            <family val="2"/>
          </rPr>
          <t>Prior Year State Assessed Revenue</t>
        </r>
        <r>
          <rPr>
            <sz val="8"/>
            <rFont val="Tahoma"/>
            <family val="2"/>
          </rPr>
          <t xml:space="preserve">
This amount is provided by DESE
</t>
        </r>
      </text>
    </comment>
    <comment ref="R28" authorId="0">
      <text>
        <r>
          <rPr>
            <b/>
            <sz val="8"/>
            <rFont val="Tahoma"/>
            <family val="2"/>
          </rPr>
          <t>Estimate of Current Year State Assessed Revenue</t>
        </r>
        <r>
          <rPr>
            <sz val="8"/>
            <rFont val="Tahoma"/>
            <family val="2"/>
          </rPr>
          <t xml:space="preserve">
The school district should use its best estimate.
(i.e. same amount as Form A, Line 16, current year's Form A, Line 16 multiplied by the percentage increase in state assessed valuation per the State Tax Commission, or using the best educated guess).
If this amount declines substantially from the amount on Form A, Line 16, provide written documentation to explain the reasons for such difference.</t>
        </r>
      </text>
    </comment>
    <comment ref="F31" authorId="0">
      <text>
        <r>
          <rPr>
            <b/>
            <sz val="8"/>
            <rFont val="Tahoma"/>
            <family val="2"/>
          </rPr>
          <t>Date of Election</t>
        </r>
        <r>
          <rPr>
            <sz val="8"/>
            <rFont val="Tahoma"/>
            <family val="2"/>
          </rPr>
          <t xml:space="preserve">
Enter the date of the election at which a new or increased tax was approved by the voters since the prior year's tax rate was set.
</t>
        </r>
      </text>
    </comment>
    <comment ref="F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F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F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F38"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F39"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R31"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R35" authorId="0">
      <text>
        <r>
          <rPr>
            <b/>
            <sz val="8"/>
            <rFont val="Tahoma"/>
            <family val="2"/>
          </rPr>
          <t>Prop C Waiver</t>
        </r>
        <r>
          <rPr>
            <sz val="8"/>
            <rFont val="Tahoma"/>
            <family val="2"/>
          </rPr>
          <t xml:space="preserve">
If a new Prop C waiver was passed since setting the prior year's tax rate, enter whether the waiver was a Full or Partial Waiver here.
</t>
        </r>
      </text>
    </comment>
    <comment ref="R37"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R38"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41" authorId="0">
      <text>
        <r>
          <rPr>
            <b/>
            <sz val="8"/>
            <rFont val="Tahoma"/>
            <family val="2"/>
          </rPr>
          <t>Ballot Language Approved</t>
        </r>
        <r>
          <rPr>
            <sz val="8"/>
            <rFont val="Tahoma"/>
            <family val="2"/>
          </rPr>
          <t xml:space="preserve">
Either type in the ballot language approved by the voters or attach a hard copy sample to be reviewed.  </t>
        </r>
        <r>
          <rPr>
            <sz val="8"/>
            <rFont val="Tahoma"/>
            <family val="2"/>
          </rPr>
          <t xml:space="preserve">
</t>
        </r>
      </text>
    </comment>
    <comment ref="R46" authorId="0">
      <text>
        <r>
          <rPr>
            <b/>
            <sz val="8"/>
            <rFont val="Tahoma"/>
            <family val="2"/>
          </rPr>
          <t xml:space="preserve">Debt Service
Next Calendar Year's Principal &amp; Interest Payments
</t>
        </r>
        <r>
          <rPr>
            <sz val="8"/>
            <rFont val="Tahoma"/>
            <family val="2"/>
          </rPr>
          <t>Use the following year's payments to complete the current year's Debt Service Worksheet.
Include the principal and interest payments due on outstanding general obligation bond issues plus anticipated fee of any transfer agent or buying agent due during the current year.</t>
        </r>
      </text>
    </comment>
    <comment ref="R47"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R48" authorId="0">
      <text>
        <r>
          <rPr>
            <b/>
            <sz val="8"/>
            <rFont val="Tahoma"/>
            <family val="2"/>
          </rPr>
          <t xml:space="preserve">Debt Service
Reasonable Reserve
</t>
        </r>
        <r>
          <rPr>
            <sz val="8"/>
            <rFont val="Tahoma"/>
            <family val="2"/>
          </rPr>
          <t xml:space="preserve">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R49" authorId="0">
      <text>
        <r>
          <rPr>
            <b/>
            <sz val="8"/>
            <rFont val="Tahoma"/>
            <family val="2"/>
          </rPr>
          <t xml:space="preserve">Debt Service
Anticipated Balance at the End of the Current Calendar Year
</t>
        </r>
        <r>
          <rPr>
            <sz val="8"/>
            <rFont val="Tahoma"/>
            <family val="2"/>
          </rPr>
          <t>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DO NOT ADD THE ANTICIPATED COLLECTIONS OF THIS TAX INTO THIS LINE ITEM.</t>
        </r>
        <r>
          <rPr>
            <b/>
            <sz val="8"/>
            <rFont val="Tahoma"/>
            <family val="2"/>
          </rPr>
          <t xml:space="preserve">
</t>
        </r>
      </text>
    </comment>
    <comment ref="R50"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H51" authorId="0">
      <text>
        <r>
          <rPr>
            <b/>
            <sz val="8"/>
            <rFont val="Tahoma"/>
            <family val="2"/>
          </rPr>
          <t>Hash Total for Part A</t>
        </r>
        <r>
          <rPr>
            <sz val="8"/>
            <rFont val="Tahoma"/>
            <family val="2"/>
          </rPr>
          <t xml:space="preserve">
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J51"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YOU DO NOT NEED TO WORRY ABOUT THIS LINE ITEM.  THIS COMMENT BOX WAS ADDED JUST TO EXPLAIN A FREQUENTLY ASKED QUESTION.
</t>
        </r>
        <r>
          <rPr>
            <sz val="8"/>
            <rFont val="Tahoma"/>
            <family val="2"/>
          </rPr>
          <t xml:space="preserve">
</t>
        </r>
      </text>
    </comment>
    <comment ref="L51"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t>
        </r>
        <r>
          <rPr>
            <b/>
            <sz val="8"/>
            <rFont val="Tahoma"/>
            <family val="2"/>
          </rPr>
          <t xml:space="preserve">
YOU DO NOT NEED TO WORRY ABOUT THIS LINE ITEM.  THIS COMMENT BOX WAS ADDED JUST TO EXPLAIN A FREQUENTLY ASKED QUESTION.
</t>
        </r>
        <r>
          <rPr>
            <sz val="8"/>
            <rFont val="Tahoma"/>
            <family val="2"/>
          </rPr>
          <t xml:space="preserve">
</t>
        </r>
      </text>
    </comment>
    <comment ref="J16" authorId="0">
      <text>
        <r>
          <rPr>
            <b/>
            <sz val="8"/>
            <rFont val="Tahoma"/>
            <family val="2"/>
          </rPr>
          <t xml:space="preserve">Maximum Authorized Levy
Residential
</t>
        </r>
        <r>
          <rPr>
            <sz val="8"/>
            <rFont val="Tahoma"/>
            <family val="2"/>
          </rPr>
          <t xml:space="preserve">Enter the Greater of the 1984 or the Most Recent Voter Approved Rate.
Prior Year Summary Page, Line E (if no election) or Form B, Line 16 for current year elections.
</t>
        </r>
      </text>
    </comment>
    <comment ref="L16" authorId="0">
      <text>
        <r>
          <rPr>
            <b/>
            <sz val="8"/>
            <rFont val="Tahoma"/>
            <family val="2"/>
          </rPr>
          <t xml:space="preserve">Maximum Authorized Levy
Agricultural
</t>
        </r>
        <r>
          <rPr>
            <sz val="8"/>
            <rFont val="Tahoma"/>
            <family val="2"/>
          </rPr>
          <t xml:space="preserve">Enter the Greater of the 1984 or the Most Recent Voter Approved Rate.
Prior Year Summary Page, Line E (if no election) or Form B, Line 16 for current year elections.
</t>
        </r>
      </text>
    </comment>
    <comment ref="N16" authorId="0">
      <text>
        <r>
          <rPr>
            <b/>
            <sz val="8"/>
            <rFont val="Tahoma"/>
            <family val="2"/>
          </rPr>
          <t xml:space="preserve">Maximum Authorized Levy
Commercial
</t>
        </r>
        <r>
          <rPr>
            <sz val="8"/>
            <rFont val="Tahoma"/>
            <family val="2"/>
          </rPr>
          <t xml:space="preserve">Enter the Greater of the 1984 or the Most Recent Voter Approved Rate.
Prior Year Summary Page, Line E (if no election) or Form B, Line 16 for current year elections.
</t>
        </r>
      </text>
    </comment>
    <comment ref="P16" authorId="0">
      <text>
        <r>
          <rPr>
            <b/>
            <sz val="8"/>
            <rFont val="Tahoma"/>
            <family val="2"/>
          </rPr>
          <t xml:space="preserve">Maximum Authorized Levy
Personal
</t>
        </r>
        <r>
          <rPr>
            <sz val="8"/>
            <rFont val="Tahoma"/>
            <family val="2"/>
          </rPr>
          <t xml:space="preserve">Enter the Greater of the 1984 or the Most Recent Voter Approved Rate.
Prior Year Summary Page, Line E (if no election) or Form B, Line 16 for current year elections.
</t>
        </r>
      </text>
    </comment>
    <comment ref="R16" authorId="0">
      <text>
        <r>
          <rPr>
            <b/>
            <sz val="8"/>
            <rFont val="Tahoma"/>
            <family val="2"/>
          </rPr>
          <t xml:space="preserve">Maximum Authorized Levy
Prior Method
</t>
        </r>
        <r>
          <rPr>
            <sz val="8"/>
            <rFont val="Tahoma"/>
            <family val="2"/>
          </rPr>
          <t xml:space="preserve">Enter the Greater of the 1984 or the Most Recent Voter Approved Rate.
Prior Year Summary Page, Line E (if no election) or Form B, Line 16 for current year elections.
 </t>
        </r>
      </text>
    </comment>
    <comment ref="L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N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P20" authorId="0">
      <text>
        <r>
          <rPr>
            <b/>
            <sz val="8"/>
            <rFont val="Tahoma"/>
            <family val="2"/>
          </rPr>
          <t>Current Year Assessed Valuation
Residential</t>
        </r>
        <r>
          <rPr>
            <sz val="8"/>
            <rFont val="Tahoma"/>
            <family val="2"/>
          </rPr>
          <t xml:space="preserve">
Include the current year's locally assessed valuation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end of the project.</t>
        </r>
      </text>
    </comment>
    <comment ref="J12" authorId="0">
      <text>
        <r>
          <rPr>
            <b/>
            <sz val="8"/>
            <rFont val="Tahoma"/>
            <family val="2"/>
          </rPr>
          <t>Prior Year Tax Rate Ceiling
Based on Voluntarily Reduced Rate
Residential</t>
        </r>
        <r>
          <rPr>
            <sz val="8"/>
            <rFont val="Tahoma"/>
            <family val="2"/>
          </rPr>
          <t xml:space="preserve">
Enter the rate on prior year Summary Page, Line F for Residential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L12" authorId="0">
      <text>
        <r>
          <rPr>
            <b/>
            <sz val="8"/>
            <rFont val="Tahoma"/>
            <family val="2"/>
          </rPr>
          <t>Prior Year Tax Rate Ceiling
Based on Voluntarily Reduced Rate
Agricultural</t>
        </r>
        <r>
          <rPr>
            <sz val="8"/>
            <rFont val="Tahoma"/>
            <family val="2"/>
          </rPr>
          <t xml:space="preserve">
Enter the rate on prior year Summary Page, Line F for Agricultural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N12" authorId="0">
      <text>
        <r>
          <rPr>
            <b/>
            <sz val="8"/>
            <rFont val="Tahoma"/>
            <family val="2"/>
          </rPr>
          <t>Prior Year Tax Rate Ceiling
Based on Voluntarily Reduced Rate
Commercial</t>
        </r>
        <r>
          <rPr>
            <sz val="8"/>
            <rFont val="Tahoma"/>
            <family val="2"/>
          </rPr>
          <t xml:space="preserve">
Enter the rate on prior year Summary Page, Line F for Commercial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 ref="P12" authorId="0">
      <text>
        <r>
          <rPr>
            <b/>
            <sz val="8"/>
            <rFont val="Tahoma"/>
            <family val="2"/>
          </rPr>
          <t>Prior Year Tax Rate Ceiling
Based on Voluntarily Reduced Rate
Personal</t>
        </r>
        <r>
          <rPr>
            <sz val="8"/>
            <rFont val="Tahoma"/>
            <family val="2"/>
          </rPr>
          <t xml:space="preserve">
Enter the rate on prior year Summary Page, Line F for Personal Property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R12" authorId="0">
      <text>
        <r>
          <rPr>
            <b/>
            <sz val="8"/>
            <rFont val="Tahoma"/>
            <family val="2"/>
          </rPr>
          <t>Prior Year Tax Rate Ceiling
Based on Voluntarily Reduced Rate
Prior Method</t>
        </r>
        <r>
          <rPr>
            <sz val="8"/>
            <rFont val="Tahoma"/>
            <family val="2"/>
          </rPr>
          <t xml:space="preserve">
Enter the rate on prior year Summary Page, Line F for Prior Method Single Rate from the most updated prior year form if the current year is an even numbered year. Enter the rate on prior year Summary Page, Line F minus Line H in an odd numbered year.If a voluntary reduction was taken in an even numbered year, the Prior Method Single Rate can be determined by using the Prior Year Informal Tax Rate Calculator, entering the same information used in the official prior year pro forma and entering the voluntary reduction, which will populate the rate to be used on Prior Year Form A, Line 67.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text>
    </comment>
    <comment ref="H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J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L33"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on number 5.
</t>
        </r>
        <r>
          <rPr>
            <sz val="8"/>
            <rFont val="Tahoma"/>
            <family val="2"/>
          </rPr>
          <t xml:space="preserve">
</t>
        </r>
      </text>
    </comment>
    <comment ref="H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J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L3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H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J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L3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R45" authorId="1">
      <text>
        <r>
          <rPr>
            <sz val="9"/>
            <rFont val="Tahoma"/>
            <family val="2"/>
          </rPr>
          <t>Total of all assessed values.</t>
        </r>
      </text>
    </comment>
    <comment ref="J45" authorId="1">
      <text>
        <r>
          <rPr>
            <sz val="9"/>
            <rFont val="Tahoma"/>
            <family val="2"/>
          </rPr>
          <t xml:space="preserve">If the assessed valuation(s) for Debt Service is different than that listed above, correct the values here. </t>
        </r>
      </text>
    </comment>
    <comment ref="L45" authorId="1">
      <text>
        <r>
          <rPr>
            <sz val="9"/>
            <rFont val="Tahoma"/>
            <family val="2"/>
          </rPr>
          <t>If the assessed valuation(s) for Debt Service is different than that listed above, correct the values here.</t>
        </r>
      </text>
    </comment>
    <comment ref="N45" authorId="1">
      <text>
        <r>
          <rPr>
            <sz val="9"/>
            <rFont val="Tahoma"/>
            <family val="2"/>
          </rPr>
          <t>If the assessed valuation(s) for Debt Service is different than that listed above, correct the values here.</t>
        </r>
      </text>
    </comment>
    <comment ref="P45" authorId="1">
      <text>
        <r>
          <rPr>
            <sz val="9"/>
            <rFont val="Tahoma"/>
            <family val="2"/>
          </rPr>
          <t>If the assessed valuation(s) for Debt Service is different than that listed above, correct the values here.</t>
        </r>
      </text>
    </comment>
  </commentList>
</comments>
</file>

<file path=xl/comments2.xml><?xml version="1.0" encoding="utf-8"?>
<comments xmlns="http://schemas.openxmlformats.org/spreadsheetml/2006/main">
  <authors>
    <author>Dana Wansing</author>
    <author>Jill Wilson</author>
  </authors>
  <commentList>
    <comment ref="K33" authorId="0">
      <text>
        <r>
          <rPr>
            <b/>
            <sz val="9"/>
            <rFont val="Tahoma"/>
            <family val="2"/>
          </rPr>
          <t xml:space="preserve">
Required Sales Tax Reduction
</t>
        </r>
        <r>
          <rPr>
            <sz val="9"/>
            <rFont val="Tahoma"/>
            <family val="2"/>
          </rPr>
          <t>If a sales tax was passed requiring a rollback of property taxes, then the amount calculated to comply with that rollback should be entered here.</t>
        </r>
      </text>
    </comment>
    <comment ref="M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O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Q33" authorId="0">
      <text>
        <r>
          <rPr>
            <b/>
            <sz val="9"/>
            <rFont val="Tahoma"/>
            <family val="2"/>
          </rPr>
          <t xml:space="preserve">
Required Sales Tax Reduction
</t>
        </r>
        <r>
          <rPr>
            <sz val="9"/>
            <rFont val="Tahoma"/>
            <family val="2"/>
          </rPr>
          <t xml:space="preserve">
If a sales tax was passed requiring a rollback of property taxes, then the amount calculated to comply with that rollback should be entered here.</t>
        </r>
      </text>
    </comment>
    <comment ref="K37" authorId="0">
      <text>
        <r>
          <rPr>
            <b/>
            <sz val="9"/>
            <rFont val="Tahoma"/>
            <family val="2"/>
          </rPr>
          <t>20% Required Reduction</t>
        </r>
        <r>
          <rPr>
            <sz val="9"/>
            <rFont val="Tahoma"/>
            <family val="2"/>
          </rPr>
          <t xml:space="preserve">
For any political subdivision partially or wholly in a 1st class charter county that does not submit an estimated non-binding tax rate to the county(ies) by April 8th.
</t>
        </r>
        <r>
          <rPr>
            <b/>
            <sz val="9"/>
            <rFont val="Tahoma"/>
            <family val="2"/>
          </rPr>
          <t xml:space="preserve">
(Jackson County, Jefferson County, St. Charles County, St. Louis County, and the City of St. Louis are First Class Charter Counties)</t>
        </r>
      </text>
    </comment>
    <comment ref="M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O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Q37" authorId="0">
      <text>
        <r>
          <rPr>
            <b/>
            <sz val="9"/>
            <rFont val="Tahoma"/>
            <family val="2"/>
          </rPr>
          <t xml:space="preserve">20% Required Reduction
</t>
        </r>
        <r>
          <rPr>
            <sz val="9"/>
            <rFont val="Tahoma"/>
            <family val="2"/>
          </rPr>
          <t>For any political subdivision partially or wholly in a 1st class charter county that does not submit an estimated non-binding tax rate to the county(ies) by April 8th.</t>
        </r>
        <r>
          <rPr>
            <b/>
            <sz val="9"/>
            <rFont val="Tahoma"/>
            <family val="2"/>
          </rPr>
          <t xml:space="preserve">
(Jackson County, Jefferson County, St. Charles County, St. Louis County, and the City of St. Louis are First Class Charter Counties)</t>
        </r>
      </text>
    </comment>
    <comment ref="K40" authorId="0">
      <text>
        <r>
          <rPr>
            <b/>
            <sz val="9"/>
            <rFont val="Tahoma"/>
            <family val="2"/>
          </rPr>
          <t xml:space="preserve">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t>
        </r>
        <r>
          <rPr>
            <b/>
            <sz val="9"/>
            <rFont val="Tahoma"/>
            <family val="2"/>
          </rPr>
          <t xml:space="preserve"> </t>
        </r>
        <r>
          <rPr>
            <sz val="9"/>
            <rFont val="Tahoma"/>
            <family val="2"/>
          </rPr>
          <t>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M40" authorId="0">
      <text>
        <r>
          <rPr>
            <b/>
            <sz val="9"/>
            <rFont val="Tahoma"/>
            <family val="2"/>
          </rPr>
          <t xml:space="preserve">
WARNING: A VOLUNTARY REDUCTION TAKEN IN AN EVEN-NUMBERED YEAR WILL LOWER THE TAX RATE CEILING FOR THE FOLLOWING YEAR(S).
</t>
        </r>
        <r>
          <rPr>
            <sz val="9"/>
            <rFont val="Tahoma"/>
            <family val="2"/>
          </rPr>
          <t xml:space="preserve">
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O40" authorId="0">
      <text>
        <r>
          <rPr>
            <b/>
            <sz val="9"/>
            <rFont val="Tahoma"/>
            <family val="2"/>
          </rPr>
          <t xml:space="preserve">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Q40" authorId="0">
      <text>
        <r>
          <rPr>
            <b/>
            <sz val="9"/>
            <rFont val="Tahoma"/>
            <family val="2"/>
          </rPr>
          <t xml:space="preserve">
WARNING: A VOLUNTARY REDUCTION TAKEN IN AN EVEN-NUMBERED YEAR WILL LOWER THE TAX RATE CEILING FOR THE FOLLOWING YEAR(S).
</t>
        </r>
        <r>
          <rPr>
            <sz val="9"/>
            <rFont val="Tahoma"/>
            <family val="2"/>
          </rPr>
          <t>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For those political subdivisions that voluntarily reduce their tax rate in a past even numbered year back to 2008 (i.e. 2008, 2010, 2012....) that did not revert back to the tax rate ceiling without voluntary reduction or voluntarily reduced their rate in the most recent even-numbered year, the odd numbered year's tax rate ceiling will be based on the lower voluntarily reduced rate. The numbers in Column 1 &amp; Column 2 will not be the same.
To revert back/undo the voluntary reduction the political subdivision must conduct a public hearing, and in a public meeting it should adopt an ordinance, resolution, or policy statement justifying its action prior to setting and certifying its tax rate in an even numbered year. The political subdivision MUST include a copy of its hearing minutes and/or ordinance, resolution, or policy statement to the SAO along with the current even numbered year's forms indicating the decision to increase the tax rate from the previous even numbered year(s) voluntarily reduced rate.  If a political subdivision voluntarily reduced its tax rate in a prior even numbered year, the statutory provisions DO NOT allow the political subdivision to increase the revert back/undo the voluntary reduction an odd numbered year.</t>
        </r>
        <r>
          <rPr>
            <b/>
            <sz val="9"/>
            <rFont val="Tahoma"/>
            <family val="2"/>
          </rPr>
          <t xml:space="preserve">
</t>
        </r>
      </text>
    </comment>
    <comment ref="K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M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O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Q42" authorId="0">
      <text>
        <r>
          <rPr>
            <b/>
            <sz val="9"/>
            <rFont val="Tahoma"/>
            <family val="2"/>
          </rPr>
          <t xml:space="preserve">Recoupment Rate
</t>
        </r>
        <r>
          <rPr>
            <sz val="9"/>
            <rFont val="Tahoma"/>
            <family val="2"/>
          </rPr>
          <t>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t>
        </r>
      </text>
    </comment>
    <comment ref="D49" authorId="1">
      <text>
        <r>
          <rPr>
            <b/>
            <sz val="9"/>
            <rFont val="Tahoma"/>
            <family val="2"/>
          </rPr>
          <t>Office or Position of Signer</t>
        </r>
        <r>
          <rPr>
            <sz val="9"/>
            <rFont val="Tahoma"/>
            <family val="2"/>
          </rPr>
          <t xml:space="preserve">
Please type in the Office or Position of the person signing this form.</t>
        </r>
      </text>
    </comment>
    <comment ref="I49" authorId="1">
      <text>
        <r>
          <rPr>
            <b/>
            <sz val="9"/>
            <rFont val="Tahoma"/>
            <family val="2"/>
          </rPr>
          <t>Name of Political Subdivision</t>
        </r>
        <r>
          <rPr>
            <sz val="9"/>
            <rFont val="Tahoma"/>
            <family val="2"/>
          </rPr>
          <t xml:space="preserve">
Pre-filled from what was entered on the Data Entry Page.</t>
        </r>
      </text>
    </comment>
    <comment ref="D50" authorId="1">
      <text>
        <r>
          <rPr>
            <b/>
            <sz val="9"/>
            <rFont val="Tahoma"/>
            <family val="2"/>
          </rPr>
          <t>County or Counties</t>
        </r>
        <r>
          <rPr>
            <sz val="9"/>
            <rFont val="Tahoma"/>
            <family val="2"/>
          </rPr>
          <t xml:space="preserve">
List all the Counties the political subdivision is in.  </t>
        </r>
      </text>
    </comment>
    <comment ref="A54" authorId="1">
      <text>
        <r>
          <rPr>
            <b/>
            <sz val="9"/>
            <rFont val="Tahoma"/>
            <family val="2"/>
          </rPr>
          <t>Date</t>
        </r>
        <r>
          <rPr>
            <sz val="9"/>
            <rFont val="Tahoma"/>
            <family val="2"/>
          </rPr>
          <t xml:space="preserve">
Enter the Date signed.</t>
        </r>
      </text>
    </comment>
    <comment ref="F54" authorId="1">
      <text>
        <r>
          <rPr>
            <b/>
            <sz val="9"/>
            <rFont val="Tahoma"/>
            <family val="2"/>
          </rPr>
          <t>Signature</t>
        </r>
        <r>
          <rPr>
            <sz val="9"/>
            <rFont val="Tahoma"/>
            <family val="2"/>
          </rPr>
          <t xml:space="preserve">
Please print off this form and sign the hard copy to submit to the County Clerk(s).</t>
        </r>
      </text>
    </comment>
    <comment ref="K54" authorId="1">
      <text>
        <r>
          <rPr>
            <b/>
            <sz val="9"/>
            <rFont val="Tahoma"/>
            <family val="2"/>
          </rPr>
          <t>Printed Name</t>
        </r>
        <r>
          <rPr>
            <sz val="9"/>
            <rFont val="Tahoma"/>
            <family val="2"/>
          </rPr>
          <t xml:space="preserve">
Please type in the name of who ever signs this form.
</t>
        </r>
      </text>
    </comment>
    <comment ref="Q54" authorId="1">
      <text>
        <r>
          <rPr>
            <b/>
            <sz val="9"/>
            <rFont val="Tahoma"/>
            <family val="2"/>
          </rPr>
          <t>Telephone</t>
        </r>
        <r>
          <rPr>
            <sz val="9"/>
            <rFont val="Tahoma"/>
            <family val="2"/>
          </rPr>
          <t xml:space="preserve">
Enter the phone number to use in case we have questions with your form.
</t>
        </r>
      </text>
    </comment>
  </commentList>
</comments>
</file>

<file path=xl/comments5.xml><?xml version="1.0" encoding="utf-8"?>
<comments xmlns="http://schemas.openxmlformats.org/spreadsheetml/2006/main">
  <authors>
    <author>Becky Webb</author>
  </authors>
  <commentList>
    <comment ref="N40"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sharedStrings.xml><?xml version="1.0" encoding="utf-8"?>
<sst xmlns="http://schemas.openxmlformats.org/spreadsheetml/2006/main" count="865" uniqueCount="489">
  <si>
    <t>A.</t>
  </si>
  <si>
    <t>AA.</t>
  </si>
  <si>
    <t>Residential</t>
  </si>
  <si>
    <t>Real Estate</t>
  </si>
  <si>
    <t>Agricultural</t>
  </si>
  <si>
    <t>Commercial</t>
  </si>
  <si>
    <t>Personal</t>
  </si>
  <si>
    <t>Property</t>
  </si>
  <si>
    <t>B.</t>
  </si>
  <si>
    <t>D.</t>
  </si>
  <si>
    <t>E.</t>
  </si>
  <si>
    <t>F.</t>
  </si>
  <si>
    <t>G.</t>
  </si>
  <si>
    <t>H.</t>
  </si>
  <si>
    <t>I.</t>
  </si>
  <si>
    <t>J.</t>
  </si>
  <si>
    <t>BB.</t>
  </si>
  <si>
    <t>(Signature)</t>
  </si>
  <si>
    <t>(Printed Name)</t>
  </si>
  <si>
    <t xml:space="preserve"> </t>
  </si>
  <si>
    <t xml:space="preserve">I, the undersigned, </t>
  </si>
  <si>
    <t>1.</t>
  </si>
  <si>
    <t>2.</t>
  </si>
  <si>
    <t>3.</t>
  </si>
  <si>
    <t>4.</t>
  </si>
  <si>
    <t>5.</t>
  </si>
  <si>
    <t>6.</t>
  </si>
  <si>
    <t>7.</t>
  </si>
  <si>
    <t>8.</t>
  </si>
  <si>
    <t>9.</t>
  </si>
  <si>
    <t>10.</t>
  </si>
  <si>
    <t>11.</t>
  </si>
  <si>
    <t>12.</t>
  </si>
  <si>
    <t>13.</t>
  </si>
  <si>
    <t>14.</t>
  </si>
  <si>
    <t>15.</t>
  </si>
  <si>
    <t>16.</t>
  </si>
  <si>
    <t>17.</t>
  </si>
  <si>
    <t>18.</t>
  </si>
  <si>
    <t>19.</t>
  </si>
  <si>
    <t>20.</t>
  </si>
  <si>
    <t>Total</t>
  </si>
  <si>
    <t>21.</t>
  </si>
  <si>
    <t>22.</t>
  </si>
  <si>
    <t>23.</t>
  </si>
  <si>
    <t>Prior Method</t>
  </si>
  <si>
    <t>24.</t>
  </si>
  <si>
    <t>25.</t>
  </si>
  <si>
    <t>26.</t>
  </si>
  <si>
    <t>27.</t>
  </si>
  <si>
    <t>28.</t>
  </si>
  <si>
    <t>29.</t>
  </si>
  <si>
    <t>30.</t>
  </si>
  <si>
    <t>31.</t>
  </si>
  <si>
    <t>32.</t>
  </si>
  <si>
    <t>33.</t>
  </si>
  <si>
    <t>34.</t>
  </si>
  <si>
    <t>35.</t>
  </si>
  <si>
    <t>Calculate Final Blended Rate</t>
  </si>
  <si>
    <t>HASH TOTAL (To be computed and used by the State)</t>
  </si>
  <si>
    <t>(Date)</t>
  </si>
  <si>
    <t>*</t>
  </si>
  <si>
    <t xml:space="preserve">The tax rate levied may be lower than the rate computed as long as adequate funds are available to service the debt requirements.  </t>
  </si>
  <si>
    <t>Personal Property</t>
  </si>
  <si>
    <t>(Yes)</t>
  </si>
  <si>
    <t>(No)</t>
  </si>
  <si>
    <t>(a)</t>
  </si>
  <si>
    <t>(b)</t>
  </si>
  <si>
    <t>(d)</t>
  </si>
  <si>
    <t>(c)</t>
  </si>
  <si>
    <t>Calculated Amount</t>
  </si>
  <si>
    <t>Debt Service</t>
  </si>
  <si>
    <t>A</t>
  </si>
  <si>
    <t>B</t>
  </si>
  <si>
    <t>C</t>
  </si>
  <si>
    <t>36.</t>
  </si>
  <si>
    <t>(Line 1 - Line 2 - Line 3 - Line 4)</t>
  </si>
  <si>
    <t>-</t>
  </si>
  <si>
    <t>Calculate Revised Rate(s)</t>
  </si>
  <si>
    <t xml:space="preserve">(Office) of </t>
  </si>
  <si>
    <t xml:space="preserve">levying a rate in </t>
  </si>
  <si>
    <t>**</t>
  </si>
  <si>
    <t xml:space="preserve">Revised Rate Rounded  </t>
  </si>
  <si>
    <t>(Telephone)</t>
  </si>
  <si>
    <t>37.</t>
  </si>
  <si>
    <t>38.</t>
  </si>
  <si>
    <t>39.</t>
  </si>
  <si>
    <t>40.</t>
  </si>
  <si>
    <t>(Line 6 - Line 7 - Line 8 - Line 9)</t>
  </si>
  <si>
    <t>41.</t>
  </si>
  <si>
    <t>(Rate)</t>
  </si>
  <si>
    <t>(Full or Partial)</t>
  </si>
  <si>
    <t>please provide written documentation to the State Auditor's Office</t>
  </si>
  <si>
    <t>to explain the reasons for such difference.</t>
  </si>
  <si>
    <t>46.</t>
  </si>
  <si>
    <t>47.</t>
  </si>
  <si>
    <t>48.</t>
  </si>
  <si>
    <t>49.</t>
  </si>
  <si>
    <t>50.</t>
  </si>
  <si>
    <t>51.</t>
  </si>
  <si>
    <t>52.</t>
  </si>
  <si>
    <t>53.</t>
  </si>
  <si>
    <t>54.</t>
  </si>
  <si>
    <t>55.</t>
  </si>
  <si>
    <t>56.</t>
  </si>
  <si>
    <t>57.</t>
  </si>
  <si>
    <t>42.</t>
  </si>
  <si>
    <t>43.</t>
  </si>
  <si>
    <t>44.</t>
  </si>
  <si>
    <t>45.</t>
  </si>
  <si>
    <t>58.</t>
  </si>
  <si>
    <t>59.</t>
  </si>
  <si>
    <t>30</t>
  </si>
  <si>
    <t>the accompanying forms is true and accurate to the best of my knowledge and belief.</t>
  </si>
  <si>
    <t>Single Rate</t>
  </si>
  <si>
    <t>Do not enter less than 0%, nor more than 5%.</t>
  </si>
  <si>
    <t>If Line 11 is negative, enter 0%.</t>
  </si>
  <si>
    <t>(Line 5)</t>
  </si>
  <si>
    <t>HASH TOTALS</t>
  </si>
  <si>
    <t>60.</t>
  </si>
  <si>
    <t>61.</t>
  </si>
  <si>
    <t xml:space="preserve">Reasonable reserve up to one year's payment                                                                           </t>
  </si>
  <si>
    <t>YEAR:</t>
  </si>
  <si>
    <t>Printed on:</t>
  </si>
  <si>
    <t xml:space="preserve">1) </t>
  </si>
  <si>
    <t xml:space="preserve">2) </t>
  </si>
  <si>
    <t>3)</t>
  </si>
  <si>
    <t>4)</t>
  </si>
  <si>
    <t>1)</t>
  </si>
  <si>
    <t>2)</t>
  </si>
  <si>
    <t>5)</t>
  </si>
  <si>
    <t>6)</t>
  </si>
  <si>
    <t>7)</t>
  </si>
  <si>
    <t>8)</t>
  </si>
  <si>
    <t>9)</t>
  </si>
  <si>
    <t>10)</t>
  </si>
  <si>
    <t>3a)</t>
  </si>
  <si>
    <t>3b)</t>
  </si>
  <si>
    <t>C.</t>
  </si>
  <si>
    <t>a.</t>
  </si>
  <si>
    <t>b.</t>
  </si>
  <si>
    <t>1a)</t>
  </si>
  <si>
    <t>1b)</t>
  </si>
  <si>
    <t>2a)</t>
  </si>
  <si>
    <t>2b)</t>
  </si>
  <si>
    <t xml:space="preserve">Step 1 </t>
  </si>
  <si>
    <t xml:space="preserve">The governing body should hold a public hearing and adopt a resolution, a policy statement, or an ordinance justifying its action prior to setting and certifying its tax rate. </t>
  </si>
  <si>
    <t xml:space="preserve">Step 2 </t>
  </si>
  <si>
    <t>Submit a copy of the resolution, policy statement, or ordinance to the State Auditor's Office for review.</t>
  </si>
  <si>
    <t>INFORMAL TAX RATE CALCULATOR FILE</t>
  </si>
  <si>
    <t>Informational Summary Page, Line E or Informational Form B, Line 16 if new ballot)</t>
  </si>
  <si>
    <t>Estimated revenue from state assessed property</t>
  </si>
  <si>
    <t>lower the tax rate ceiling for the following year.</t>
  </si>
  <si>
    <t>If applicable attach Form G or H.</t>
  </si>
  <si>
    <t>Enter the lower of the actual growth (Line 11), the CPI (Line 12), or 5%.</t>
  </si>
  <si>
    <t>If Line 11 is negative, enter 0%. Do not enter less than 0%, nor more than 5%.</t>
  </si>
  <si>
    <t>(If Line 36 &lt; 1, then round to a 3-digit rate, otherwise round to a 4-digit rate)</t>
  </si>
  <si>
    <t>Calculation of New Voter Approved Tax Rate or Tax Rate Increase</t>
  </si>
  <si>
    <t>Attach a sample ballot or state the proposition posed to the voters exactly as it appeared on the ballot.</t>
  </si>
  <si>
    <r>
      <t xml:space="preserve">- Indicate whether the district obtained a </t>
    </r>
    <r>
      <rPr>
        <b/>
        <u val="single"/>
        <sz val="10"/>
        <rFont val="Times New Roman"/>
        <family val="1"/>
      </rPr>
      <t>new</t>
    </r>
    <r>
      <rPr>
        <sz val="10"/>
        <rFont val="Times New Roman"/>
        <family val="1"/>
      </rPr>
      <t xml:space="preserve"> waiver to eliminate</t>
    </r>
  </si>
  <si>
    <t>- Attach a sample ballot or state the proposition posed exactly</t>
  </si>
  <si>
    <t>as it appeared on the ballot.</t>
  </si>
  <si>
    <t>if increase to an existing rate, otherwise 0)</t>
  </si>
  <si>
    <t>Debt Service Calculation for General Obligation Bonds Paid for with Property Taxes</t>
  </si>
  <si>
    <r>
      <t xml:space="preserve">Total required for debt service </t>
    </r>
    <r>
      <rPr>
        <sz val="10"/>
        <rFont val="Times New Roman"/>
        <family val="1"/>
      </rPr>
      <t>(Line 2 + Line 3 + Line 4)</t>
    </r>
  </si>
  <si>
    <r>
      <t xml:space="preserve">Property tax revenue required for debt service </t>
    </r>
    <r>
      <rPr>
        <sz val="10"/>
        <rFont val="Times New Roman"/>
        <family val="1"/>
      </rPr>
      <t>(Line 5 - Line 6)</t>
    </r>
  </si>
  <si>
    <r>
      <t>Actual rate to be levied for debt service purposes</t>
    </r>
    <r>
      <rPr>
        <sz val="10"/>
        <rFont val="Times New Roman"/>
        <family val="1"/>
      </rPr>
      <t xml:space="preserve"> </t>
    </r>
    <r>
      <rPr>
        <b/>
        <sz val="10"/>
        <rFont val="Times New Roman"/>
        <family val="1"/>
      </rPr>
      <t xml:space="preserve">* </t>
    </r>
    <r>
      <rPr>
        <sz val="10"/>
        <rFont val="Times New Roman"/>
        <family val="1"/>
      </rPr>
      <t xml:space="preserve">(Line 10 - Line 11) </t>
    </r>
  </si>
  <si>
    <t>interest payments due on outstanding general obligation bond issues plus anticipated fees of any transfer agency</t>
  </si>
  <si>
    <t>or paying agent due during the next calendar year.</t>
  </si>
  <si>
    <t>Show the anticipated bank or fund balance at December 31st of this year (this will equal the current balance minus</t>
  </si>
  <si>
    <t>due before December 31st).  Do not add the anticipated collections of this tax into this amount.</t>
  </si>
  <si>
    <t xml:space="preserve">the amount of any principal or interest payments due before December 31st plus any estimated investment earning </t>
  </si>
  <si>
    <t xml:space="preserve">Line 6 is subtracted from Line 5 because the debt service fund is only allowed to have the payment required for the </t>
  </si>
  <si>
    <t xml:space="preserve">next calendar year (Line 2) and the reasonable reserve of the following year's payments (Line 4).  Any current </t>
  </si>
  <si>
    <t xml:space="preserve">balance in the fund is already available to meet these requirements, so it is deducted from the total revenues </t>
  </si>
  <si>
    <t>required for debt service purposes.</t>
  </si>
  <si>
    <t>(If Line 32 &gt; 0, then Line 5, otherwise 0)</t>
  </si>
  <si>
    <t>(Yes or No)</t>
  </si>
  <si>
    <t>OR</t>
  </si>
  <si>
    <t>Is this election increasing an existing rate?</t>
  </si>
  <si>
    <t>096</t>
  </si>
  <si>
    <t>62.</t>
  </si>
  <si>
    <t>63.</t>
  </si>
  <si>
    <t>64.</t>
  </si>
  <si>
    <t>65.</t>
  </si>
  <si>
    <t>66.</t>
  </si>
  <si>
    <t>67.</t>
  </si>
  <si>
    <t>Prior year tax rate ceiling based on prior year tax rate ceiling</t>
  </si>
  <si>
    <t>(Prior year Informational Summary Page, Line F)</t>
  </si>
  <si>
    <t>Prior year tax rate ceiling based on voluntarily reduced rate</t>
  </si>
  <si>
    <t>(Prior year Summary Page, Line F minus Line H in an odd year, Line F in an even year)</t>
  </si>
  <si>
    <t>Maximum authorized levy based on prior year tax rate ceiling (Prior year</t>
  </si>
  <si>
    <t>Maximum authorized levy based on voluntarily reduced rate</t>
  </si>
  <si>
    <t>(Prior year Summary Page, Line E or Form B, Line 16 if new ballot)</t>
  </si>
  <si>
    <t>Date &amp; rate the current year tax rate ceiling was increased up to $2.75 using Amendment 2</t>
  </si>
  <si>
    <t>Current year assessed valuation</t>
  </si>
  <si>
    <t>New construction and improvements</t>
  </si>
  <si>
    <t>Newly added territory</t>
  </si>
  <si>
    <t>Real property that was added to a new subclass in the current year</t>
  </si>
  <si>
    <t>Prior year assessed valuation</t>
  </si>
  <si>
    <t>Newly separated territory</t>
  </si>
  <si>
    <t>Property changed from local to state assessed</t>
  </si>
  <si>
    <t>Real property that was subtracted from a subclass from the prior year</t>
  </si>
  <si>
    <t>Revenue from state assessed property (provided by DESE)</t>
  </si>
  <si>
    <t>Form A - Assessed Valuations - See Form A for additional instructions</t>
  </si>
  <si>
    <t>Summary Page</t>
  </si>
  <si>
    <t>Form B - Additional Voter Approved Rates - See Form B for additional instructions.</t>
  </si>
  <si>
    <t>Form C - Debt Service Requirements - See Form C for additional instructions.</t>
  </si>
  <si>
    <t>Date of election:</t>
  </si>
  <si>
    <t>Voter approved tax rate increase ("increase of/by")</t>
  </si>
  <si>
    <t>Stated rate approved by voters ("increase to")</t>
  </si>
  <si>
    <t>Ballot language approved:  Attach a sample ballot or state the proposition posed to the voters exactly as it appeared on the ballot.</t>
  </si>
  <si>
    <t>Election results:</t>
  </si>
  <si>
    <t>Number of yes votes</t>
  </si>
  <si>
    <t>Number of no votes</t>
  </si>
  <si>
    <t>5) Expiration date (if applicable):</t>
  </si>
  <si>
    <t>6) Proposition C waiver:  (attach ballot)</t>
  </si>
  <si>
    <t>7) Prop C results:</t>
  </si>
  <si>
    <t>Principal and interest payments for next calendar year</t>
  </si>
  <si>
    <t>Estimated cost of collection &amp; allowance for delinquencies</t>
  </si>
  <si>
    <t>Reasonable reserve payments for year following next calendar year</t>
  </si>
  <si>
    <t>Anticipated December 31st balance</t>
  </si>
  <si>
    <t>INSTRUCTIONS: Complete the highlighted cells to use this calculator. Click on the tabs below to view &amp;/or print off the Summary Page, Form A, Form B, Form C, Informational Summary Page, Informational Form A, &amp; Informational Form B.</t>
  </si>
  <si>
    <t>The information to complete the Summary Page is available from prior year forms, computed on the attached forms, or computed on this page.</t>
  </si>
  <si>
    <t>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on the Informational Summary Page, at the end of these forms, provides the rate that would be allowed had there been no previous voluntary reduction(s) taken in an even numbered year(s).</t>
  </si>
  <si>
    <r>
      <t>Prior year tax rate ceiling</t>
    </r>
    <r>
      <rPr>
        <sz val="10"/>
        <rFont val="Times New Roman"/>
        <family val="1"/>
      </rPr>
      <t xml:space="preserve"> as defined in Chapter 137, RSMo, </t>
    </r>
  </si>
  <si>
    <t>revised if prior year data changed or a voluntary reduction was taken in a non-</t>
  </si>
  <si>
    <t xml:space="preserve">reassessment year (Prior year Summary Page, Line F minus Line H in odd </t>
  </si>
  <si>
    <t>numbered year or prior year Summary Page, Line F in even numbered year)</t>
  </si>
  <si>
    <t>(Form A, Line 41, Line 27 prior method)</t>
  </si>
  <si>
    <r>
      <t xml:space="preserve">Amount of rate increase authorized by voters </t>
    </r>
    <r>
      <rPr>
        <sz val="10"/>
        <rFont val="Times New Roman"/>
        <family val="1"/>
      </rPr>
      <t>if same purpose,</t>
    </r>
  </si>
  <si>
    <r>
      <t>Increase of the total operating levy up to $2.75 per Amendment 2</t>
    </r>
    <r>
      <rPr>
        <sz val="10"/>
        <rFont val="Times New Roman"/>
        <family val="1"/>
      </rPr>
      <t>, if applicable</t>
    </r>
  </si>
  <si>
    <t>Date the School Board decided to use Amendment 2:</t>
  </si>
  <si>
    <t>Rate to compare to maximum authorized levy to determine tax rate ceiling</t>
  </si>
  <si>
    <t>(Line B if no election, otherwise Line C)</t>
  </si>
  <si>
    <t>Maximum authorized levy</t>
  </si>
  <si>
    <t>greater of the 1984 rate or most recent voter approved rate</t>
  </si>
  <si>
    <t>Less 20% required reduction 1st class charter county school district NOT</t>
  </si>
  <si>
    <t>taken from tax rate ceiling (Line F)</t>
  </si>
  <si>
    <r>
      <t xml:space="preserve">Less voluntary reduction by school district </t>
    </r>
    <r>
      <rPr>
        <sz val="10"/>
        <rFont val="Times New Roman"/>
        <family val="1"/>
      </rPr>
      <t>taken from tax rate ceiling (Line F)</t>
    </r>
  </si>
  <si>
    <t xml:space="preserve">WARNING: A voluntary reductions taken in an even numbered year will </t>
  </si>
  <si>
    <r>
      <t>Tax rate to be levied</t>
    </r>
    <r>
      <rPr>
        <sz val="10"/>
        <rFont val="Times New Roman"/>
        <family val="1"/>
      </rPr>
      <t xml:space="preserve"> (Line F - Line G1 - Line G2 - Line H + Line I)</t>
    </r>
  </si>
  <si>
    <r>
      <t>Rate to be levied for debt service,</t>
    </r>
    <r>
      <rPr>
        <sz val="10"/>
        <rFont val="Times New Roman"/>
        <family val="1"/>
      </rPr>
      <t xml:space="preserve"> if applicable (Form C, Line 12)</t>
    </r>
  </si>
  <si>
    <t>Certification of Non-Binding Estimated Tax Rate to the County Clerk(s)</t>
  </si>
  <si>
    <t>(County(ies)) do hereby certify that the data set forth above and on</t>
  </si>
  <si>
    <t>ONLY THE PROFORMA PRINTED FROM THE STATE AUDITOR'S ONLINE TAX RATES SYSTEM SHOULD BE SUBMITTED TO THE COUNTY TO SET THE FINAL TAX RATE. CONTACT THE STATE AUDITOR'S OFFICE IF YOU HAVE MISPLACED YOUR USER ID AND/OR PASSWORD.</t>
  </si>
  <si>
    <t>Form A</t>
  </si>
  <si>
    <t>Computation of reassessment growth and rate for compliance with Article X, Section 22, and Section 137.073, RSMo.</t>
  </si>
  <si>
    <t xml:space="preserve">Include the current locally assessed valuation obtained from the county clerk, county </t>
  </si>
  <si>
    <t>assessor, or comparable office finalized by the local board of equalization.</t>
  </si>
  <si>
    <t>Assessed valuation of new construction &amp; improvements</t>
  </si>
  <si>
    <t>2(d) = Line 1(d) - 3(d) - 6(d) + 7(d) + 8(d), if negative, enter 0</t>
  </si>
  <si>
    <t>Assessed value of newly added territory</t>
  </si>
  <si>
    <t>obtained from the county clerk or county assessor</t>
  </si>
  <si>
    <r>
      <t>Assessed value of real property that changed subclass from the prior year added to a new subclass in the current year</t>
    </r>
    <r>
      <rPr>
        <sz val="10"/>
        <rFont val="Times New Roman"/>
        <family val="1"/>
      </rPr>
      <t xml:space="preserve"> obtained from the county clerk or county assessor</t>
    </r>
  </si>
  <si>
    <r>
      <t>Adjusted current year assessed valuation</t>
    </r>
    <r>
      <rPr>
        <sz val="10"/>
        <rFont val="Times New Roman"/>
        <family val="1"/>
      </rPr>
      <t xml:space="preserve"> (Line 1 - Line 2 - Line 3 - Line 4)</t>
    </r>
  </si>
  <si>
    <t>Include the prior year locally assessed valuation obtained from the county clerk, county assessor, or comparable office finalized by the local board of equalization.</t>
  </si>
  <si>
    <t>Enter the revised prior year tax rate ceiling on the current year's Summary Page, Line A.</t>
  </si>
  <si>
    <t>NOTE: If this is different than the amount on the prior year Form A, Line 1</t>
  </si>
  <si>
    <t>Assessed value in newly separated territory</t>
  </si>
  <si>
    <t>Assessed value of property locally assessed in prior year, but state assessed in current year</t>
  </si>
  <si>
    <r>
      <t>Assessed value of real property that changed subclass from the prior year subtracted from the previously reported subclass</t>
    </r>
    <r>
      <rPr>
        <sz val="10"/>
        <rFont val="Times New Roman"/>
        <family val="1"/>
      </rPr>
      <t xml:space="preserve"> obtained from the county clerk or county assessor</t>
    </r>
  </si>
  <si>
    <r>
      <t xml:space="preserve">Adjusted prior year assessed valuation </t>
    </r>
    <r>
      <rPr>
        <sz val="10"/>
        <rFont val="Times New Roman"/>
        <family val="1"/>
      </rPr>
      <t>(Line 6 - Line 7 - Line 8 - Line 9)</t>
    </r>
  </si>
  <si>
    <r>
      <t>Percentage increase in adjusted valuation</t>
    </r>
    <r>
      <rPr>
        <sz val="10"/>
        <rFont val="Times New Roman"/>
        <family val="1"/>
      </rPr>
      <t xml:space="preserve"> of existing property in the current year</t>
    </r>
  </si>
  <si>
    <t>Increase in Consumer Price Index (CPI)</t>
  </si>
  <si>
    <t>certified by the State Tax Commission</t>
  </si>
  <si>
    <r>
      <rPr>
        <b/>
        <sz val="10"/>
        <rFont val="Times New Roman"/>
        <family val="1"/>
      </rPr>
      <t>Adjusted prior year assessed valuation</t>
    </r>
    <r>
      <rPr>
        <sz val="10"/>
        <rFont val="Times New Roman"/>
        <family val="1"/>
      </rPr>
      <t xml:space="preserve"> (Line 10)</t>
    </r>
  </si>
  <si>
    <t>Prior year voluntarily reduced rate in non-reassessment year</t>
  </si>
  <si>
    <t>(Summary Page, Line A)</t>
  </si>
  <si>
    <t>(Line 13 x Line 14/100</t>
  </si>
  <si>
    <t>Maximum prior year revenue from state assessed property</t>
  </si>
  <si>
    <t>before reductions, provided by DESE &amp; allocated to each</t>
  </si>
  <si>
    <t>subclass of real estate based on its % of assessed valuation</t>
  </si>
  <si>
    <r>
      <t>Total adjusted prior year revenue</t>
    </r>
    <r>
      <rPr>
        <sz val="10"/>
        <rFont val="Times New Roman"/>
        <family val="1"/>
      </rPr>
      <t xml:space="preserve">  (Line 15 + Line 16)</t>
    </r>
  </si>
  <si>
    <t>Permitted reassessment revenue growth</t>
  </si>
  <si>
    <r>
      <t>Additional reassessment revenue permitted</t>
    </r>
    <r>
      <rPr>
        <sz val="10"/>
        <rFont val="Times New Roman"/>
        <family val="1"/>
      </rPr>
      <t xml:space="preserve">  (Line 17 x Line 18)</t>
    </r>
  </si>
  <si>
    <t xml:space="preserve">Revenue permitted in the current year </t>
  </si>
  <si>
    <t>from property that existed in both years (Line 17 + Line 19)</t>
  </si>
  <si>
    <t xml:space="preserve">its % of assessed valuation.  (i.e. same amount as Line 16 total, </t>
  </si>
  <si>
    <t xml:space="preserve">Line 16 total multiplied by the % increase in state assessed valuation </t>
  </si>
  <si>
    <t>per the State Tax Commission, or using the educated guess)</t>
  </si>
  <si>
    <t>If Line 21 total declines substantially from the amount on Line 16 total,</t>
  </si>
  <si>
    <r>
      <t xml:space="preserve">Adjusted current year assessed valuation </t>
    </r>
    <r>
      <rPr>
        <sz val="10"/>
        <rFont val="Times New Roman"/>
        <family val="1"/>
      </rPr>
      <t>(Line 5)</t>
    </r>
  </si>
  <si>
    <t>Tax rate permitted using prior method</t>
  </si>
  <si>
    <t>Limit personal property to the prior year ceiling</t>
  </si>
  <si>
    <t>(Lower of Line 24 personal property or Line 14 personal property)</t>
  </si>
  <si>
    <r>
      <t xml:space="preserve">Maximum authorized levy </t>
    </r>
    <r>
      <rPr>
        <sz val="10"/>
        <rFont val="Times New Roman"/>
        <family val="1"/>
      </rPr>
      <t>(Summary Page, Line E)</t>
    </r>
  </si>
  <si>
    <t xml:space="preserve">Limit to the prior year maximum authorized levy </t>
  </si>
  <si>
    <t>(Lower of Line 24, Line 25 (for personal property only), or Line 26)</t>
  </si>
  <si>
    <t>Enter the rate for the prior method column on Line B of the Summary Page</t>
  </si>
  <si>
    <t>(If Line 31 &lt; or &gt; 0 &amp; Line 27 &lt; Line 27 prior method, then Line 27, otherwise 0)</t>
  </si>
  <si>
    <t>Relative ratio of current year adjusted assessed valuation</t>
  </si>
  <si>
    <t>of rates being revised (Line 33 / Line 33 total)</t>
  </si>
  <si>
    <t xml:space="preserve">Revision to rate  </t>
  </si>
  <si>
    <t>(If Line 32 &gt; 0, then -Line 34 x Line 31/Line 5 x 100 (limited to -Line 32), otherwise 0)</t>
  </si>
  <si>
    <t xml:space="preserve">Revised rate rounded  </t>
  </si>
  <si>
    <r>
      <rPr>
        <b/>
        <sz val="10"/>
        <rFont val="Times New Roman"/>
        <family val="1"/>
      </rPr>
      <t>Tax revenue</t>
    </r>
    <r>
      <rPr>
        <sz val="10"/>
        <rFont val="Times New Roman"/>
        <family val="1"/>
      </rPr>
      <t xml:space="preserve"> (Line 1 x Line 27/100)</t>
    </r>
  </si>
  <si>
    <r>
      <rPr>
        <b/>
        <sz val="10"/>
        <rFont val="Times New Roman"/>
        <family val="1"/>
      </rPr>
      <t xml:space="preserve">Total assessed valuation </t>
    </r>
    <r>
      <rPr>
        <sz val="10"/>
        <rFont val="Times New Roman"/>
        <family val="1"/>
      </rPr>
      <t>(Line 1 total)</t>
    </r>
  </si>
  <si>
    <r>
      <rPr>
        <b/>
        <sz val="10"/>
        <rFont val="Times New Roman"/>
        <family val="1"/>
      </rPr>
      <t>Blended rate</t>
    </r>
    <r>
      <rPr>
        <sz val="10"/>
        <rFont val="Times New Roman"/>
        <family val="1"/>
      </rPr>
      <t xml:space="preserve"> (Line 28 total/Line 29 x 100)</t>
    </r>
  </si>
  <si>
    <r>
      <rPr>
        <b/>
        <sz val="10"/>
        <rFont val="Times New Roman"/>
        <family val="1"/>
      </rPr>
      <t>Revenue difference</t>
    </r>
    <r>
      <rPr>
        <sz val="10"/>
        <rFont val="Times New Roman"/>
        <family val="1"/>
      </rPr>
      <t xml:space="preserve"> due to the multi rate calculation (Line 28 total - Line 28 prior method) </t>
    </r>
  </si>
  <si>
    <r>
      <rPr>
        <b/>
        <sz val="10"/>
        <rFont val="Times New Roman"/>
        <family val="1"/>
      </rPr>
      <t>Rate(s) to be revised</t>
    </r>
    <r>
      <rPr>
        <sz val="10"/>
        <rFont val="Times New Roman"/>
        <family val="1"/>
      </rPr>
      <t xml:space="preserve"> NOTE</t>
    </r>
    <r>
      <rPr>
        <b/>
        <sz val="10"/>
        <rFont val="Times New Roman"/>
        <family val="1"/>
      </rPr>
      <t xml:space="preserve">: </t>
    </r>
    <r>
      <rPr>
        <sz val="10"/>
        <rFont val="Times New Roman"/>
        <family val="1"/>
      </rPr>
      <t>Revision cannot increase personal property rate</t>
    </r>
  </si>
  <si>
    <r>
      <t xml:space="preserve">Current year adjusted assessed valuation </t>
    </r>
    <r>
      <rPr>
        <sz val="10"/>
        <rFont val="Times New Roman"/>
        <family val="1"/>
      </rPr>
      <t>of rates being revised</t>
    </r>
  </si>
  <si>
    <r>
      <rPr>
        <b/>
        <sz val="10"/>
        <rFont val="Times New Roman"/>
        <family val="1"/>
      </rPr>
      <t>Revised rate</t>
    </r>
    <r>
      <rPr>
        <sz val="10"/>
        <rFont val="Times New Roman"/>
        <family val="1"/>
      </rPr>
      <t xml:space="preserve"> (Line 27 + Line 35)</t>
    </r>
  </si>
  <si>
    <t>Enter rate(s) on the Summary Page, Line B</t>
  </si>
  <si>
    <r>
      <rPr>
        <b/>
        <sz val="10"/>
        <rFont val="Times New Roman"/>
        <family val="1"/>
      </rPr>
      <t>Tax revenue</t>
    </r>
    <r>
      <rPr>
        <sz val="10"/>
        <rFont val="Times New Roman"/>
        <family val="1"/>
      </rPr>
      <t xml:space="preserve"> (Line 1 x Line 37/100)</t>
    </r>
  </si>
  <si>
    <r>
      <rPr>
        <b/>
        <sz val="10"/>
        <rFont val="Times New Roman"/>
        <family val="1"/>
      </rPr>
      <t>Total assessed valuation</t>
    </r>
    <r>
      <rPr>
        <sz val="10"/>
        <rFont val="Times New Roman"/>
        <family val="1"/>
      </rPr>
      <t xml:space="preserve"> (Line 1 total)</t>
    </r>
  </si>
  <si>
    <r>
      <rPr>
        <b/>
        <sz val="10"/>
        <rFont val="Times New Roman"/>
        <family val="1"/>
      </rPr>
      <t>Final blended rate</t>
    </r>
    <r>
      <rPr>
        <sz val="10"/>
        <rFont val="Times New Roman"/>
        <family val="1"/>
      </rPr>
      <t xml:space="preserve"> (Line 38 total/Line 39 x 100)</t>
    </r>
  </si>
  <si>
    <r>
      <rPr>
        <b/>
        <sz val="10"/>
        <rFont val="Times New Roman"/>
        <family val="1"/>
      </rPr>
      <t>Tax rate(s) permitted</t>
    </r>
    <r>
      <rPr>
        <sz val="10"/>
        <rFont val="Times New Roman"/>
        <family val="1"/>
      </rPr>
      <t xml:space="preserve"> calculated pursuant toArticle X, Section 22, and Section 137.073 RSMo (Line 37)</t>
    </r>
  </si>
  <si>
    <r>
      <rPr>
        <b/>
        <sz val="10"/>
        <rFont val="Times New Roman"/>
        <family val="1"/>
      </rPr>
      <t>Revenue calculated using multi rate</t>
    </r>
    <r>
      <rPr>
        <sz val="10"/>
        <rFont val="Times New Roman"/>
        <family val="1"/>
      </rPr>
      <t xml:space="preserve"> (Line 41 x Line 1/100)</t>
    </r>
  </si>
  <si>
    <r>
      <rPr>
        <b/>
        <sz val="10"/>
        <rFont val="Times New Roman"/>
        <family val="1"/>
      </rPr>
      <t>Revenue calculated using single rate</t>
    </r>
    <r>
      <rPr>
        <sz val="10"/>
        <rFont val="Times New Roman"/>
        <family val="1"/>
      </rPr>
      <t xml:space="preserve"> (Line 27 prior method x Line 1/100)</t>
    </r>
  </si>
  <si>
    <r>
      <rPr>
        <b/>
        <sz val="10"/>
        <rFont val="Times New Roman"/>
        <family val="1"/>
      </rPr>
      <t>Revenue differences</t>
    </r>
    <r>
      <rPr>
        <sz val="10"/>
        <rFont val="Times New Roman"/>
        <family val="1"/>
      </rPr>
      <t xml:space="preserve"> using the different methods (Line 42 - Line 43)</t>
    </r>
  </si>
  <si>
    <r>
      <rPr>
        <b/>
        <sz val="10"/>
        <rFont val="Times New Roman"/>
        <family val="1"/>
      </rPr>
      <t>Percent change</t>
    </r>
    <r>
      <rPr>
        <sz val="10"/>
        <rFont val="Times New Roman"/>
        <family val="1"/>
      </rPr>
      <t xml:space="preserve"> (Line 44/Line 43)</t>
    </r>
  </si>
  <si>
    <t>For Informational Purposes Only - Impact of the Multi Rate System</t>
  </si>
  <si>
    <t>For Informational Purposes Only - Blended Rate Calculation for DESE Purposes</t>
  </si>
  <si>
    <r>
      <rPr>
        <b/>
        <sz val="10"/>
        <rFont val="Times New Roman"/>
        <family val="1"/>
      </rPr>
      <t>Tax rate ceiling</t>
    </r>
    <r>
      <rPr>
        <sz val="10"/>
        <rFont val="Times New Roman"/>
        <family val="1"/>
      </rPr>
      <t xml:space="preserve"> (Summary Page, Line F)</t>
    </r>
  </si>
  <si>
    <r>
      <rPr>
        <b/>
        <sz val="10"/>
        <rFont val="Times New Roman"/>
        <family val="1"/>
      </rPr>
      <t>Allowable recoupment rate</t>
    </r>
    <r>
      <rPr>
        <sz val="10"/>
        <rFont val="Times New Roman"/>
        <family val="1"/>
      </rPr>
      <t xml:space="preserve"> (Summary Page, Line I)</t>
    </r>
  </si>
  <si>
    <r>
      <rPr>
        <b/>
        <sz val="10"/>
        <rFont val="Times New Roman"/>
        <family val="1"/>
      </rPr>
      <t xml:space="preserve">DESE Screen 6 tax rate ceiling including recoupment </t>
    </r>
    <r>
      <rPr>
        <sz val="10"/>
        <rFont val="Times New Roman"/>
        <family val="1"/>
      </rPr>
      <t>(Line 46 + Line 47)</t>
    </r>
  </si>
  <si>
    <r>
      <rPr>
        <b/>
        <sz val="10"/>
        <rFont val="Times New Roman"/>
        <family val="1"/>
      </rPr>
      <t>Assessed valuation</t>
    </r>
    <r>
      <rPr>
        <sz val="10"/>
        <rFont val="Times New Roman"/>
        <family val="1"/>
      </rPr>
      <t xml:space="preserve"> (Line 1)</t>
    </r>
  </si>
  <si>
    <r>
      <rPr>
        <b/>
        <sz val="10"/>
        <rFont val="Times New Roman"/>
        <family val="1"/>
      </rPr>
      <t xml:space="preserve">Revenue from DESE Screen 6 tax rate ceiling </t>
    </r>
    <r>
      <rPr>
        <sz val="10"/>
        <rFont val="Times New Roman"/>
        <family val="1"/>
      </rPr>
      <t>(Line 48 x Line 49/100)</t>
    </r>
  </si>
  <si>
    <r>
      <rPr>
        <b/>
        <sz val="10"/>
        <rFont val="Times New Roman"/>
        <family val="1"/>
      </rPr>
      <t>Blended tax rate ceiling</t>
    </r>
    <r>
      <rPr>
        <sz val="10"/>
        <rFont val="Times New Roman"/>
        <family val="1"/>
      </rPr>
      <t xml:space="preserve"> to report on DESE Screen 6 (Line 50 total/Line 49 total x 100)</t>
    </r>
  </si>
  <si>
    <r>
      <rPr>
        <b/>
        <sz val="10"/>
        <rFont val="Times New Roman"/>
        <family val="1"/>
      </rPr>
      <t>Voluntary reduction</t>
    </r>
    <r>
      <rPr>
        <sz val="10"/>
        <rFont val="Times New Roman"/>
        <family val="1"/>
      </rPr>
      <t xml:space="preserve"> (Summary Page, Line H)</t>
    </r>
  </si>
  <si>
    <r>
      <rPr>
        <b/>
        <sz val="10"/>
        <rFont val="Times New Roman"/>
        <family val="1"/>
      </rPr>
      <t>Unadjusted levy</t>
    </r>
    <r>
      <rPr>
        <sz val="10"/>
        <rFont val="Times New Roman"/>
        <family val="1"/>
      </rPr>
      <t xml:space="preserve"> (Line 48 - Line 52)</t>
    </r>
  </si>
  <si>
    <r>
      <rPr>
        <b/>
        <sz val="10"/>
        <rFont val="Times New Roman"/>
        <family val="1"/>
      </rPr>
      <t>Assessed valuation</t>
    </r>
    <r>
      <rPr>
        <sz val="10"/>
        <rFont val="Times New Roman"/>
        <family val="1"/>
      </rPr>
      <t xml:space="preserve">  (Line 1)</t>
    </r>
  </si>
  <si>
    <r>
      <rPr>
        <b/>
        <sz val="10"/>
        <rFont val="Times New Roman"/>
        <family val="1"/>
      </rPr>
      <t xml:space="preserve">Revenue from unadjusted levy </t>
    </r>
    <r>
      <rPr>
        <sz val="10"/>
        <rFont val="Times New Roman"/>
        <family val="1"/>
      </rPr>
      <t>(Line 53 x Line 54/100)</t>
    </r>
  </si>
  <si>
    <r>
      <rPr>
        <b/>
        <sz val="10"/>
        <rFont val="Times New Roman"/>
        <family val="1"/>
      </rPr>
      <t>Prop C reduction</t>
    </r>
    <r>
      <rPr>
        <sz val="10"/>
        <rFont val="Times New Roman"/>
        <family val="1"/>
      </rPr>
      <t xml:space="preserve"> (Summary Page, Line G)</t>
    </r>
  </si>
  <si>
    <r>
      <rPr>
        <b/>
        <sz val="10"/>
        <rFont val="Times New Roman"/>
        <family val="1"/>
      </rPr>
      <t>Adjusted levy</t>
    </r>
    <r>
      <rPr>
        <sz val="10"/>
        <rFont val="Times New Roman"/>
        <family val="1"/>
      </rPr>
      <t xml:space="preserve"> (Line 53 - Line 57)</t>
    </r>
  </si>
  <si>
    <r>
      <rPr>
        <b/>
        <sz val="10"/>
        <rFont val="Times New Roman"/>
        <family val="1"/>
      </rPr>
      <t>Revenue from adjusted levy</t>
    </r>
    <r>
      <rPr>
        <sz val="10"/>
        <rFont val="Times New Roman"/>
        <family val="1"/>
      </rPr>
      <t xml:space="preserve"> (Line 58 x Line 59/100)</t>
    </r>
  </si>
  <si>
    <r>
      <rPr>
        <b/>
        <sz val="10"/>
        <rFont val="Times New Roman"/>
        <family val="1"/>
      </rPr>
      <t>Tax rate ceiling less voluntary reduction</t>
    </r>
    <r>
      <rPr>
        <sz val="10"/>
        <rFont val="Times New Roman"/>
        <family val="1"/>
      </rPr>
      <t xml:space="preserve"> (Line 62-Line 63)</t>
    </r>
  </si>
  <si>
    <r>
      <rPr>
        <b/>
        <sz val="10"/>
        <rFont val="Times New Roman"/>
        <family val="1"/>
      </rPr>
      <t>Adjusted current year assessed valuation</t>
    </r>
    <r>
      <rPr>
        <sz val="10"/>
        <rFont val="Times New Roman"/>
        <family val="1"/>
      </rPr>
      <t xml:space="preserve"> (Form A, Line 5)</t>
    </r>
  </si>
  <si>
    <r>
      <rPr>
        <b/>
        <sz val="10"/>
        <rFont val="Times New Roman"/>
        <family val="1"/>
      </rPr>
      <t>Revenue from voluntarily reduced levy</t>
    </r>
    <r>
      <rPr>
        <sz val="10"/>
        <rFont val="Times New Roman"/>
        <family val="1"/>
      </rPr>
      <t xml:space="preserve"> (Line 64 x Line 65/100)</t>
    </r>
  </si>
  <si>
    <r>
      <rPr>
        <b/>
        <sz val="10"/>
        <rFont val="Times New Roman"/>
        <family val="1"/>
      </rPr>
      <t>Prior method single rate-voluntarily reduced</t>
    </r>
    <r>
      <rPr>
        <sz val="10"/>
        <rFont val="Times New Roman"/>
        <family val="1"/>
      </rPr>
      <t xml:space="preserve"> (Line 66 total/Line 65 total x 100)</t>
    </r>
  </si>
  <si>
    <t>Date of election</t>
  </si>
  <si>
    <t>Ballot language</t>
  </si>
  <si>
    <t>Election results</t>
  </si>
  <si>
    <t>New Proposition C waiver</t>
  </si>
  <si>
    <t>part or all of the required Proposition C reduction.</t>
  </si>
  <si>
    <t>- Also indicate the election results of the Proposition C waiver.</t>
  </si>
  <si>
    <t>Amount of increase approved by voters</t>
  </si>
  <si>
    <t>Stated rate approved by voters</t>
  </si>
  <si>
    <t>Prior year tax rate ceiling to apply voter approved increase to</t>
  </si>
  <si>
    <t>(Summary Page, Line A</t>
  </si>
  <si>
    <t>to a 3-digit rate, otherwise round to a 4-digit rate)</t>
  </si>
  <si>
    <t>Adjusted prior year assessed valuation</t>
  </si>
  <si>
    <t>Adjusted current year assessed valuation</t>
  </si>
  <si>
    <t>Prior Method Single Rate Calculation for Voter Approved Increase</t>
  </si>
  <si>
    <t>Voter approved increased rate</t>
  </si>
  <si>
    <r>
      <rPr>
        <b/>
        <sz val="10"/>
        <rFont val="Times New Roman"/>
        <family val="1"/>
      </rPr>
      <t>Voter approved increased rate rounded</t>
    </r>
    <r>
      <rPr>
        <sz val="10"/>
        <rFont val="Times New Roman"/>
        <family val="1"/>
      </rPr>
      <t xml:space="preserve"> (If Line 8 &lt; 1, then round</t>
    </r>
  </si>
  <si>
    <t>(Informational Summary Page, Line A</t>
  </si>
  <si>
    <t>if increase of/by/to an existing rate, otherwise 0)</t>
  </si>
  <si>
    <t xml:space="preserve">Voter approved increased rate </t>
  </si>
  <si>
    <r>
      <t>Prior year tax rate ceiling</t>
    </r>
    <r>
      <rPr>
        <sz val="10"/>
        <rFont val="Times New Roman"/>
        <family val="1"/>
      </rPr>
      <t xml:space="preserve"> as defined in Chapter 137, RSMo, revised if</t>
    </r>
  </si>
  <si>
    <t>prior year data changed or a voluntary reduction was taken in a non-reassessment year</t>
  </si>
  <si>
    <t>Missouri Constitution and section 137.073, RSMo, if no voter approved increase</t>
  </si>
  <si>
    <r>
      <t>Amount of rate increase authorized by voters for current year</t>
    </r>
    <r>
      <rPr>
        <sz val="10"/>
        <rFont val="Times New Roman"/>
        <family val="1"/>
      </rPr>
      <t xml:space="preserve"> if same purpose,</t>
    </r>
  </si>
  <si>
    <t xml:space="preserve">Rate to compare to maximum authorized levy to determine tax rate ceiling  </t>
  </si>
  <si>
    <t>based on the prior year tax rate ceiling (Lower of Line D or Line E)</t>
  </si>
  <si>
    <t>Informational Summary Page</t>
  </si>
  <si>
    <t>Informational Form A</t>
  </si>
  <si>
    <t>Informational Form B</t>
  </si>
  <si>
    <t xml:space="preserve">(i.e. Assuming the current year is year 1, use January - December year 3 payments to complete the year 1 Form C) </t>
  </si>
  <si>
    <t>state assessed revenues actually placed in the debt service fund in the prior year.</t>
  </si>
  <si>
    <t>is year 1, use January - December year 2 payments to complete the year 2 Form C) Include the prinicipal and</t>
  </si>
  <si>
    <t>(Form A, Line 1 total)</t>
  </si>
  <si>
    <t>Enter this rate on the Summary Page, Line AA</t>
  </si>
  <si>
    <t>For School Districts Calculating a Separate Rate on Each Subclass of Property</t>
  </si>
  <si>
    <t xml:space="preserve">Include the current locally assessed valuation obtained from the county clerk, </t>
  </si>
  <si>
    <t>county assessor, or comparable office finalized by the local board of equalization.</t>
  </si>
  <si>
    <r>
      <t>Assessed value of real property that changed subclass from the prior year and was added to a new subclass in the current year</t>
    </r>
    <r>
      <rPr>
        <sz val="10"/>
        <rFont val="Times New Roman"/>
        <family val="1"/>
      </rPr>
      <t xml:space="preserve"> obtained from the county clerk or county assessor</t>
    </r>
  </si>
  <si>
    <t xml:space="preserve">Include the prior year locally assessed valuation obtained from the county clerk,                                                 </t>
  </si>
  <si>
    <t>Summary Page, Line A.</t>
  </si>
  <si>
    <t xml:space="preserve">ceiling. Enter the revised prior year tax rate ceiling on the current year's Informational </t>
  </si>
  <si>
    <t>Assessed value of property locally assessed in prior year,</t>
  </si>
  <si>
    <t>but state assessed in current year</t>
  </si>
  <si>
    <r>
      <t xml:space="preserve">Assessed value of real Property that changed subclass from the prior year and was subtracted from the previously reported subclass </t>
    </r>
    <r>
      <rPr>
        <sz val="10"/>
        <rFont val="Times New Roman"/>
        <family val="1"/>
      </rPr>
      <t>obtained from the county clerk or county assessor</t>
    </r>
  </si>
  <si>
    <r>
      <t>Percentage increase in adjusted valuation</t>
    </r>
    <r>
      <rPr>
        <sz val="10"/>
        <rFont val="Times New Roman"/>
        <family val="1"/>
      </rPr>
      <t xml:space="preserve"> of existing property</t>
    </r>
  </si>
  <si>
    <t xml:space="preserve">in the current year over the prior year's assessed valuation                      </t>
  </si>
  <si>
    <t>(Line 5 - Line 10/Line 10 x 100)</t>
  </si>
  <si>
    <r>
      <rPr>
        <b/>
        <sz val="10"/>
        <rFont val="Times New Roman"/>
        <family val="1"/>
      </rPr>
      <t>Adjusted prior year assessed valuation</t>
    </r>
    <r>
      <rPr>
        <sz val="10"/>
        <rFont val="Times New Roman"/>
        <family val="1"/>
      </rPr>
      <t xml:space="preserve">  (Line 10)</t>
    </r>
  </si>
  <si>
    <t>Prior year tax rate ceiling</t>
  </si>
  <si>
    <t>(Informational Summary Page, Line A)</t>
  </si>
  <si>
    <r>
      <t>Total adjusted prior year revenue</t>
    </r>
    <r>
      <rPr>
        <sz val="10"/>
        <rFont val="Times New Roman"/>
        <family val="1"/>
      </rPr>
      <t xml:space="preserve"> (Line 15 + Line 16)</t>
    </r>
  </si>
  <si>
    <t xml:space="preserve">Line 21 total, which is allocated to each subclass of real estate based on </t>
  </si>
  <si>
    <t xml:space="preserve">its % of assessed valuation. (i.e. same amount as Line 16 total, </t>
  </si>
  <si>
    <r>
      <rPr>
        <b/>
        <sz val="10"/>
        <rFont val="Times New Roman"/>
        <family val="1"/>
      </rPr>
      <t>Revenue difference</t>
    </r>
    <r>
      <rPr>
        <sz val="10"/>
        <rFont val="Times New Roman"/>
        <family val="1"/>
      </rPr>
      <t xml:space="preserve"> due to the multi rate calculation  </t>
    </r>
  </si>
  <si>
    <t>(Line 28 total - Line 28 prior method)</t>
  </si>
  <si>
    <r>
      <rPr>
        <b/>
        <sz val="10"/>
        <rFont val="Times New Roman"/>
        <family val="1"/>
      </rPr>
      <t>Rate(s) to be revised</t>
    </r>
    <r>
      <rPr>
        <sz val="10"/>
        <rFont val="Times New Roman"/>
        <family val="1"/>
      </rPr>
      <t xml:space="preserve"> NOTE:  Revision cannot increase personal property rate</t>
    </r>
  </si>
  <si>
    <t>of rates being revised (Line 33/Line 33 total)</t>
  </si>
  <si>
    <r>
      <rPr>
        <b/>
        <sz val="10"/>
        <rFont val="Times New Roman"/>
        <family val="1"/>
      </rPr>
      <t>Revision to rate</t>
    </r>
    <r>
      <rPr>
        <sz val="10"/>
        <rFont val="Times New Roman"/>
        <family val="1"/>
      </rPr>
      <t xml:space="preserve">  </t>
    </r>
  </si>
  <si>
    <r>
      <rPr>
        <b/>
        <sz val="10"/>
        <rFont val="Times New Roman"/>
        <family val="1"/>
      </rPr>
      <t>Tax Revenue</t>
    </r>
    <r>
      <rPr>
        <sz val="10"/>
        <rFont val="Times New Roman"/>
        <family val="1"/>
      </rPr>
      <t xml:space="preserve"> (Line 1 x Line 37/100)</t>
    </r>
  </si>
  <si>
    <r>
      <rPr>
        <b/>
        <sz val="10"/>
        <rFont val="Times New Roman"/>
        <family val="1"/>
      </rPr>
      <t>Tax rate(s) permitted</t>
    </r>
    <r>
      <rPr>
        <sz val="10"/>
        <rFont val="Times New Roman"/>
        <family val="1"/>
      </rPr>
      <t xml:space="preserve"> calculated pursuant to</t>
    </r>
  </si>
  <si>
    <t>Article X, Section 22, and Section 137.073 RSMo (Line 37)</t>
  </si>
  <si>
    <t>Enter rate(s) on the Informational Summary Page, Line B</t>
  </si>
  <si>
    <r>
      <rPr>
        <b/>
        <sz val="10"/>
        <rFont val="Times New Roman"/>
        <family val="1"/>
      </rPr>
      <t>Revenue calculated using the multi rate method</t>
    </r>
    <r>
      <rPr>
        <sz val="10"/>
        <rFont val="Times New Roman"/>
        <family val="1"/>
      </rPr>
      <t xml:space="preserve"> (Line 41 x Line 1/100)</t>
    </r>
  </si>
  <si>
    <r>
      <rPr>
        <b/>
        <sz val="10"/>
        <rFont val="Times New Roman"/>
        <family val="1"/>
      </rPr>
      <t>Revenue calculated using the single rate method</t>
    </r>
    <r>
      <rPr>
        <sz val="10"/>
        <rFont val="Times New Roman"/>
        <family val="1"/>
      </rPr>
      <t xml:space="preserve"> (Line 27 prior method x Line 1/100)</t>
    </r>
  </si>
  <si>
    <r>
      <rPr>
        <b/>
        <sz val="10"/>
        <rFont val="Times New Roman"/>
        <family val="1"/>
      </rPr>
      <t>Revenue differences</t>
    </r>
    <r>
      <rPr>
        <sz val="10"/>
        <rFont val="Times New Roman"/>
        <family val="1"/>
      </rPr>
      <t xml:space="preserve"> using the different methods  (Line 42 - Line 43)</t>
    </r>
  </si>
  <si>
    <r>
      <rPr>
        <b/>
        <sz val="10"/>
        <rFont val="Times New Roman"/>
        <family val="1"/>
      </rPr>
      <t>Percent change</t>
    </r>
    <r>
      <rPr>
        <sz val="10"/>
        <rFont val="Times New Roman"/>
        <family val="1"/>
      </rPr>
      <t xml:space="preserve"> (Line 44 / Line 43)</t>
    </r>
  </si>
  <si>
    <r>
      <rPr>
        <b/>
        <sz val="10"/>
        <rFont val="Times New Roman"/>
        <family val="1"/>
      </rPr>
      <t xml:space="preserve">Tax rate ceiling </t>
    </r>
    <r>
      <rPr>
        <sz val="10"/>
        <rFont val="Times New Roman"/>
        <family val="1"/>
      </rPr>
      <t>(Informational Summary Page, Line F)</t>
    </r>
  </si>
  <si>
    <r>
      <rPr>
        <b/>
        <sz val="10"/>
        <rFont val="Times New Roman"/>
        <family val="1"/>
      </rPr>
      <t>DESE Screen 6 tax rate ceiling including recoupment</t>
    </r>
    <r>
      <rPr>
        <sz val="10"/>
        <rFont val="Times New Roman"/>
        <family val="1"/>
      </rPr>
      <t xml:space="preserve"> (Line 46 + Line 47)</t>
    </r>
  </si>
  <si>
    <r>
      <rPr>
        <b/>
        <sz val="10"/>
        <rFont val="Times New Roman"/>
        <family val="1"/>
      </rPr>
      <t>Revenue from DESE Screen 6 tax rate ceiling</t>
    </r>
    <r>
      <rPr>
        <sz val="10"/>
        <rFont val="Times New Roman"/>
        <family val="1"/>
      </rPr>
      <t xml:space="preserve"> (Line 48 x Line 49/100)</t>
    </r>
  </si>
  <si>
    <r>
      <rPr>
        <b/>
        <sz val="10"/>
        <rFont val="Times New Roman"/>
        <family val="1"/>
      </rPr>
      <t>Blended tax rate ceiling</t>
    </r>
    <r>
      <rPr>
        <sz val="10"/>
        <rFont val="Times New Roman"/>
        <family val="1"/>
      </rPr>
      <t xml:space="preserve"> to report on DESE Screen 6 (Line 50/Line 49 x 100)</t>
    </r>
  </si>
  <si>
    <r>
      <rPr>
        <b/>
        <sz val="10"/>
        <rFont val="Times New Roman"/>
        <family val="1"/>
      </rPr>
      <t xml:space="preserve">Assessed valuation </t>
    </r>
    <r>
      <rPr>
        <sz val="10"/>
        <rFont val="Times New Roman"/>
        <family val="1"/>
      </rPr>
      <t xml:space="preserve"> (Line 1)</t>
    </r>
  </si>
  <si>
    <r>
      <rPr>
        <b/>
        <sz val="10"/>
        <rFont val="Times New Roman"/>
        <family val="1"/>
      </rPr>
      <t>Revenue from unadjusted levy</t>
    </r>
    <r>
      <rPr>
        <sz val="10"/>
        <rFont val="Times New Roman"/>
        <family val="1"/>
      </rPr>
      <t xml:space="preserve"> (Line 53 x Line 54/100)</t>
    </r>
  </si>
  <si>
    <r>
      <rPr>
        <b/>
        <sz val="10"/>
        <rFont val="Times New Roman"/>
        <family val="1"/>
      </rPr>
      <t>Blended tax rate from the unadjusted levy</t>
    </r>
    <r>
      <rPr>
        <sz val="10"/>
        <rFont val="Times New Roman"/>
        <family val="1"/>
      </rPr>
      <t xml:space="preserve"> to report on DESE Screen 6 (Line 55/Line 54 * 100)</t>
    </r>
  </si>
  <si>
    <r>
      <rPr>
        <b/>
        <sz val="10"/>
        <rFont val="Times New Roman"/>
        <family val="1"/>
      </rPr>
      <t>Blended tax rate from the adjusted levy</t>
    </r>
    <r>
      <rPr>
        <sz val="10"/>
        <rFont val="Times New Roman"/>
        <family val="1"/>
      </rPr>
      <t xml:space="preserve"> to report on DESE Screen 6 (Line 60/Line 59 x 100)</t>
    </r>
  </si>
  <si>
    <t>Form B</t>
  </si>
  <si>
    <r>
      <t xml:space="preserve">Information gathered on this tab is used to calculate the Summary Page, Form A, Form B, Form C, Informational Summary Page, Informational Form A, &amp; Informational Form B tabs. Data entered in rows 1a &amp; 2a is used to calculate the tax rate ceiling had no voluntary reductions been taken in a prior even numbered year (see Informational Summary Page and Informational Form A for this calculation). </t>
    </r>
    <r>
      <rPr>
        <b/>
        <sz val="10"/>
        <rFont val="Times New Roman"/>
        <family val="1"/>
      </rPr>
      <t>The political subdivision must use rows 1b &amp; 2b for setting its property tax rates (see Summary Page and Form A for this calculation).</t>
    </r>
    <r>
      <rPr>
        <sz val="10"/>
        <rFont val="Times New Roman"/>
        <family val="1"/>
      </rPr>
      <t xml:space="preserve"> The numbers in rows 1b &amp; 2b may be different from rows 1a &amp; 2a if a voluntary reduction was taken in a prior even numbered year.</t>
    </r>
  </si>
  <si>
    <t>Missouri Constitution and Section 137.073 RSMo, if no voter approved increase</t>
  </si>
  <si>
    <t>maximum legal rate to comply with Missouri laws</t>
  </si>
  <si>
    <t>Current year tax rate ceiling</t>
  </si>
  <si>
    <r>
      <t xml:space="preserve">Less required Proposition C (sales tax) reduction </t>
    </r>
    <r>
      <rPr>
        <sz val="10"/>
        <rFont val="Times New Roman"/>
        <family val="1"/>
      </rPr>
      <t>taken from tax rate ceiling (Line F), if applicable.</t>
    </r>
  </si>
  <si>
    <t>Circle the type of waiver your district has.     Full     Partial     No</t>
  </si>
  <si>
    <t>Attach a copy of the DESE Prop C Reduction worksheet if there is no waiver.</t>
  </si>
  <si>
    <t>submitting an estimated non-binding tax rate to the county(ies)</t>
  </si>
  <si>
    <r>
      <t xml:space="preserve">Plus allowable recoupment rate </t>
    </r>
    <r>
      <rPr>
        <sz val="10"/>
        <rFont val="Times New Roman"/>
        <family val="1"/>
      </rPr>
      <t>added to tax rate ceiling (Line F)</t>
    </r>
  </si>
  <si>
    <t>Purpose of Levy</t>
  </si>
  <si>
    <t>Please complete Lines G through BB, sign this form, and return to the county clerk(s).</t>
  </si>
  <si>
    <t>2(a) (b) &amp; (c) - May be obtained from the county clerk or county assessor,</t>
  </si>
  <si>
    <t>then revise the prior year tax rate form to recalculate the prior year tax rate ceiling.</t>
  </si>
  <si>
    <r>
      <t>Estimated current year revenue from state assessed property</t>
    </r>
    <r>
      <rPr>
        <sz val="10"/>
        <rFont val="Times New Roman"/>
        <family val="1"/>
      </rPr>
      <t xml:space="preserve"> before reductions</t>
    </r>
  </si>
  <si>
    <t>The school district should use its best estimate for</t>
  </si>
  <si>
    <r>
      <t>Current year rate computed</t>
    </r>
    <r>
      <rPr>
        <sz val="10"/>
        <rFont val="Times New Roman"/>
        <family val="1"/>
      </rPr>
      <t xml:space="preserve"> pursuant to Article X, Section 22, of the </t>
    </r>
  </si>
  <si>
    <t>over the prior year's assessed valuation (Line 5 - Line 10/ Line 10 x 100)</t>
  </si>
  <si>
    <t>from locally assessed property from property that existed in both years</t>
  </si>
  <si>
    <t>Maximum prior year adjusted revenue permitted</t>
  </si>
  <si>
    <t>tax rate permitted prior to HB1150 &amp; SB960 (Line 22/Line 23 x 100)</t>
  </si>
  <si>
    <t>(Lower of Line 24, Line 25 for personal property only, or Line 26)</t>
  </si>
  <si>
    <r>
      <rPr>
        <b/>
        <sz val="10"/>
        <rFont val="Times New Roman"/>
        <family val="1"/>
      </rPr>
      <t>Blended tax rate</t>
    </r>
    <r>
      <rPr>
        <sz val="10"/>
        <rFont val="Times New Roman"/>
        <family val="1"/>
      </rPr>
      <t xml:space="preserve"> </t>
    </r>
    <r>
      <rPr>
        <b/>
        <sz val="10"/>
        <rFont val="Times New Roman"/>
        <family val="1"/>
      </rPr>
      <t>from the unadjusted levy</t>
    </r>
    <r>
      <rPr>
        <sz val="10"/>
        <rFont val="Times New Roman"/>
        <family val="1"/>
      </rPr>
      <t xml:space="preserve"> to report on DESE Screen 6 (Line 55/Line 54 x 100)</t>
    </r>
  </si>
  <si>
    <t>Prior Method Single Rate Calculation for Voluntary Reduction</t>
  </si>
  <si>
    <t>(An "increase/decrease of/by")          OR</t>
  </si>
  <si>
    <t>(An "increase/decrease to")</t>
  </si>
  <si>
    <t>Name of Political Subdivision</t>
  </si>
  <si>
    <t>Political Subdivision Code</t>
  </si>
  <si>
    <t>Form C</t>
  </si>
  <si>
    <t>The tax rate for debt service will be considered valid if, after making the payment(s) for which the tax was levied, the bonds remain outstanding, and the debt fund reserves do not exceed the following year's payments.  Since the property taxes are levied and collected on a calendar year basis (January - December), it is recommended that this levy be computed using calendar year data.</t>
  </si>
  <si>
    <r>
      <t xml:space="preserve">Total current year assessed valuation </t>
    </r>
    <r>
      <rPr>
        <sz val="10"/>
        <rFont val="Times New Roman"/>
        <family val="1"/>
      </rPr>
      <t>obtained from the county clerk or county assessor</t>
    </r>
  </si>
  <si>
    <t>Estimated costs of collection and anticipated delinquencies (i.e. collector fees, commissions and assessment</t>
  </si>
  <si>
    <r>
      <rPr>
        <b/>
        <sz val="10"/>
        <rFont val="Times New Roman"/>
        <family val="1"/>
      </rPr>
      <t>fund withholdings)</t>
    </r>
    <r>
      <rPr>
        <sz val="10"/>
        <rFont val="Times New Roman"/>
        <family val="1"/>
      </rPr>
      <t xml:space="preserve"> Experience in prior years is the best guide for estimating uncollectible taxes.  </t>
    </r>
  </si>
  <si>
    <t>It is 2% to 10% of Line 2 above.</t>
  </si>
  <si>
    <t>It is important that the debt service fund have sufficient reserves to prevent any default on the bonds. Include</t>
  </si>
  <si>
    <t>payments for the year following the next calendar year, accounted for on Line 2.</t>
  </si>
  <si>
    <r>
      <t>Anticipated balance at end of current calendar year</t>
    </r>
    <r>
      <rPr>
        <sz val="10"/>
        <rFont val="Times New Roman"/>
        <family val="1"/>
      </rPr>
      <t xml:space="preserve">  </t>
    </r>
  </si>
  <si>
    <t>-must be estimated by the school district.  In most instances, a good estimate would be the same amount as the</t>
  </si>
  <si>
    <r>
      <t>Computation of debt service tax rate  (</t>
    </r>
    <r>
      <rPr>
        <sz val="10"/>
        <rFont val="Times New Roman"/>
        <family val="1"/>
      </rPr>
      <t>Line 9/Line 1 x 100)</t>
    </r>
  </si>
  <si>
    <t>Round a fraction to the nearest one/one hundredth of a cent.</t>
  </si>
  <si>
    <t>Less voluntary reduction by political subdivision</t>
  </si>
  <si>
    <t>This page shows the information that would have been on the line items for the Summary Page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</si>
  <si>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r>
      <t>Current year rate computed</t>
    </r>
    <r>
      <rPr>
        <sz val="10"/>
        <rFont val="Times New Roman"/>
        <family val="1"/>
      </rPr>
      <t xml:space="preserve"> pursuant to Article X, Section 22, of the</t>
    </r>
  </si>
  <si>
    <t>(Informational Form A, Line 41 &amp; Line 27 prior method)</t>
  </si>
  <si>
    <t>the most recent voter approved rate</t>
  </si>
  <si>
    <r>
      <t xml:space="preserve">Current year tax rate ceiling </t>
    </r>
    <r>
      <rPr>
        <sz val="10"/>
        <rFont val="Times New Roman"/>
        <family val="1"/>
      </rPr>
      <t>maximum legal rate to comply with Missouri laws</t>
    </r>
  </si>
  <si>
    <t>This form shows the information that would have been on the line items for the Form A had no voluntary reduction(s) been taken in prior even numbered year(s). The information on this form should not be used in the current year unless the taxing authority wishes to reverse any voluntary reduction(s) taken in prior even numbered year(s) and follows the following steps in an even numbered year.</t>
  </si>
  <si>
    <t>county assessor or comparable office finalized by the local board of equalization.</t>
  </si>
  <si>
    <t xml:space="preserve">NOTE:  If this is different than the amount on the prior year Informational Form A, </t>
  </si>
  <si>
    <t>Line 1, then revise the prior year tax rate form to recalculate the prior year tax rate</t>
  </si>
  <si>
    <r>
      <t xml:space="preserve">Maximum prior year adjusted revenue </t>
    </r>
    <r>
      <rPr>
        <sz val="10"/>
        <rFont val="Times New Roman"/>
        <family val="1"/>
      </rPr>
      <t>permitted from</t>
    </r>
  </si>
  <si>
    <r>
      <t xml:space="preserve">Revenue permitted in the current year </t>
    </r>
    <r>
      <rPr>
        <sz val="10"/>
        <rFont val="Times New Roman"/>
        <family val="1"/>
      </rPr>
      <t>from existing locally assessed property</t>
    </r>
  </si>
  <si>
    <t>(Informational Summary Page, Line E)</t>
  </si>
  <si>
    <t>Enter the rate for the prior method column on Line B of the Informational Summary Page.</t>
  </si>
  <si>
    <t>Since the prior year tax rate computation, some political subdivisions may have held elections where voters approved an increase in an existing tax or approved a new tax.  Informational Form B is designed to document the election.</t>
  </si>
  <si>
    <t>Since the prior year tax rate computation, some political subdivisions may have held elections where voters approved an increase in an existing tax or approved a new tax.  Form B is designed to document the election.</t>
  </si>
  <si>
    <t xml:space="preserve">Adjusted current year assessed valuation </t>
  </si>
  <si>
    <t>(Political Subdivision)</t>
  </si>
  <si>
    <t xml:space="preserve">NOTE: THIS IS AN INFORMAL TAX RATE CALCULATOR FILE INTENDED FOR POLITICAL SUBDIVISION'S PRELIMINARY/ESTIMATED CALCULATIONS ONLY.  THIS FILE IS NOT INTENDED TO BE USED BY THE POLITICAL SUBDIVISION TO SUBMIT THEIR TAX RATE TO THE COUNTY. </t>
  </si>
  <si>
    <r>
      <t>Expiration date-</t>
    </r>
    <r>
      <rPr>
        <sz val="10"/>
        <rFont val="Times New Roman"/>
        <family val="1"/>
      </rPr>
      <t>Enter the last year the levy will be in effect, if applicable.</t>
    </r>
  </si>
  <si>
    <r>
      <rPr>
        <b/>
        <sz val="10"/>
        <rFont val="Times New Roman"/>
        <family val="1"/>
      </rPr>
      <t>Expiration date</t>
    </r>
    <r>
      <rPr>
        <sz val="10"/>
        <rFont val="Times New Roman"/>
        <family val="1"/>
      </rPr>
      <t>-Enter the last year the levy will be in effect, if applicable.</t>
    </r>
  </si>
  <si>
    <t>21a.</t>
  </si>
  <si>
    <t>21b.</t>
  </si>
  <si>
    <t>New Construction and improvements</t>
  </si>
  <si>
    <t>(Line 21 - Line 16, if negative enter 0)</t>
  </si>
  <si>
    <t>Adjusted estimated current year revenue from state assessed property</t>
  </si>
  <si>
    <t xml:space="preserve">21a. </t>
  </si>
  <si>
    <t xml:space="preserve">21b. </t>
  </si>
  <si>
    <t>(Line 20 - Line 21b)</t>
  </si>
  <si>
    <r>
      <t xml:space="preserve">Revenue permitted from existing locally assessed property </t>
    </r>
    <r>
      <rPr>
        <sz val="10"/>
        <rFont val="Times New Roman"/>
        <family val="1"/>
      </rPr>
      <t>(Line 20 - Line 21b)</t>
    </r>
  </si>
  <si>
    <t>before reductions (Line 21 - Line 21a)</t>
  </si>
  <si>
    <r>
      <t>Revenue required from locally assessed property for debt service</t>
    </r>
    <r>
      <rPr>
        <sz val="10"/>
        <rFont val="Times New Roman"/>
        <family val="1"/>
      </rPr>
      <t xml:space="preserve">  (Line 7 - Line 8)</t>
    </r>
  </si>
  <si>
    <r>
      <t>Estimated revenue from state assessed property for debt service for the next calendar year (January - December)</t>
    </r>
    <r>
      <rPr>
        <sz val="9.5"/>
        <rFont val="Times New Roman"/>
        <family val="1"/>
      </rPr>
      <t xml:space="preserve"> </t>
    </r>
  </si>
  <si>
    <r>
      <t xml:space="preserve">Amount required to pay debt service requirements during the next calendar year </t>
    </r>
    <r>
      <rPr>
        <sz val="10"/>
        <rFont val="Times New Roman"/>
        <family val="1"/>
      </rPr>
      <t xml:space="preserve">(i.e. Assuming the current year </t>
    </r>
  </si>
  <si>
    <t>locally assessed property that existed in both years (Line 13 x Line 14/100)</t>
  </si>
  <si>
    <r>
      <rPr>
        <b/>
        <sz val="10"/>
        <rFont val="Times New Roman"/>
        <family val="1"/>
      </rPr>
      <t>Total revenue allowed</t>
    </r>
    <r>
      <rPr>
        <sz val="10"/>
        <rFont val="Times New Roman"/>
        <family val="1"/>
      </rPr>
      <t xml:space="preserve"> (If no increase of/by/to, then Form A, Line 20, otherwise Form B Line 9 x Line 11/100)</t>
    </r>
  </si>
  <si>
    <r>
      <rPr>
        <b/>
        <sz val="10"/>
        <rFont val="Times New Roman"/>
        <family val="1"/>
      </rPr>
      <t>Prior method single increased rate</t>
    </r>
    <r>
      <rPr>
        <sz val="10"/>
        <rFont val="Times New Roman"/>
        <family val="1"/>
      </rPr>
      <t xml:space="preserve"> (Line 10 total/Line 11 total x 100)</t>
    </r>
  </si>
  <si>
    <r>
      <rPr>
        <b/>
        <sz val="10"/>
        <rFont val="Times New Roman"/>
        <family val="1"/>
      </rPr>
      <t>Total revenue allowed</t>
    </r>
    <r>
      <rPr>
        <sz val="10"/>
        <rFont val="Times New Roman"/>
        <family val="1"/>
      </rPr>
      <t xml:space="preserve"> (If no increase of/by/to, then Informational Form A, Line 20, otherwise Form B Line 9 x Line 11/100)</t>
    </r>
  </si>
  <si>
    <t>(Informational Form B, Line 9 &amp; Line 12 prior method)</t>
  </si>
  <si>
    <t>(Form B, Line 9 and Line 12 prior method if a different purpose)</t>
  </si>
  <si>
    <r>
      <t xml:space="preserve">Additional special purposed rate authorized by voters </t>
    </r>
    <r>
      <rPr>
        <sz val="10"/>
        <rFont val="Times New Roman"/>
        <family val="1"/>
      </rPr>
      <t>after the prior year tax rates were set</t>
    </r>
  </si>
  <si>
    <r>
      <rPr>
        <sz val="10"/>
        <rFont val="Times New Roman"/>
        <family val="1"/>
      </rPr>
      <t>(Form B Line 9 &amp; Line 12 prior method)</t>
    </r>
    <r>
      <rPr>
        <b/>
        <sz val="10"/>
        <rFont val="Times New Roman"/>
        <family val="1"/>
      </rPr>
      <t xml:space="preserve"> OR</t>
    </r>
  </si>
  <si>
    <t>(Informational Form A, Line 5)</t>
  </si>
  <si>
    <t>(If Line 6a&gt;0, then Line 6a + Line 7, otherwise, Line 6b)</t>
  </si>
  <si>
    <t>(Form A, Line 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</si>
</sst>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Red]\(#,##0.0000\)"/>
    <numFmt numFmtId="165" formatCode="&quot;Yes&quot;;&quot;No&quot;"/>
    <numFmt numFmtId="166" formatCode="mm/dd/yy"/>
    <numFmt numFmtId="167" formatCode="0.0000%"/>
    <numFmt numFmtId="168" formatCode="#,##0.0000"/>
    <numFmt numFmtId="169" formatCode="0.0000"/>
    <numFmt numFmtId="170" formatCode="[&lt;=9999999]###\-####;\(###\)\ ###\-####"/>
    <numFmt numFmtId="171" formatCode="0_);\(0\)"/>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 numFmtId="177" formatCode="[$-409]h:mm:ss\ AM/PM"/>
    <numFmt numFmtId="178" formatCode="_(* #,##0_);_(* \(#,##0\);_(* &quot;-&quot;??_);_(@_)"/>
    <numFmt numFmtId="179" formatCode="0.000"/>
    <numFmt numFmtId="180" formatCode="0.0"/>
    <numFmt numFmtId="181" formatCode="_(* #,##0.0_);_(* \(#,##0.0\);_(* &quot;-&quot;??_);_(@_)"/>
    <numFmt numFmtId="182" formatCode="#,##0.0"/>
    <numFmt numFmtId="183" formatCode="#,##0.000"/>
    <numFmt numFmtId="184" formatCode="0.00000"/>
  </numFmts>
  <fonts count="48">
    <font>
      <sz val="12"/>
      <name val="Times New Roman"/>
      <family val="0"/>
    </font>
    <font>
      <sz val="12"/>
      <color indexed="8"/>
      <name val="Times New Roman"/>
      <family val="2"/>
    </font>
    <font>
      <sz val="10"/>
      <name val="Times New Roman"/>
      <family val="1"/>
    </font>
    <font>
      <b/>
      <sz val="10"/>
      <name val="Times New Roman"/>
      <family val="1"/>
    </font>
    <font>
      <b/>
      <u val="single"/>
      <sz val="10"/>
      <name val="Times New Roman"/>
      <family val="1"/>
    </font>
    <font>
      <sz val="8"/>
      <name val="Tahoma"/>
      <family val="2"/>
    </font>
    <font>
      <b/>
      <sz val="8"/>
      <name val="Tahoma"/>
      <family val="2"/>
    </font>
    <font>
      <u val="single"/>
      <sz val="10"/>
      <name val="Times New Roman"/>
      <family val="1"/>
    </font>
    <font>
      <u val="single"/>
      <sz val="8"/>
      <name val="Tahoma"/>
      <family val="2"/>
    </font>
    <font>
      <sz val="9"/>
      <name val="Tahoma"/>
      <family val="2"/>
    </font>
    <font>
      <b/>
      <sz val="9"/>
      <name val="Tahoma"/>
      <family val="2"/>
    </font>
    <font>
      <u val="double"/>
      <sz val="10"/>
      <name val="Times New Roman"/>
      <family val="1"/>
    </font>
    <font>
      <b/>
      <sz val="9.5"/>
      <name val="Times New Roman"/>
      <family val="1"/>
    </font>
    <font>
      <sz val="9.5"/>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color indexed="63"/>
      </left>
      <right>
        <color indexed="63"/>
      </right>
      <top>
        <color indexed="63"/>
      </top>
      <bottom style="thick"/>
    </border>
    <border>
      <left style="thin"/>
      <right/>
      <top/>
      <bottom/>
    </border>
    <border>
      <left/>
      <right/>
      <top style="thin"/>
      <bottom style="medium"/>
    </border>
    <border>
      <left style="dotted"/>
      <right/>
      <top/>
      <bottom/>
    </border>
    <border>
      <left/>
      <right style="dotted"/>
      <top/>
      <bottom/>
    </border>
    <border>
      <left style="dotted"/>
      <right/>
      <top style="dotted"/>
      <bottom/>
    </border>
    <border>
      <left/>
      <right/>
      <top/>
      <bottom style="double"/>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color indexed="63"/>
      </left>
      <right>
        <color indexed="63"/>
      </right>
      <top style="thick"/>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10" xfId="0" applyFont="1" applyBorder="1" applyAlignment="1">
      <alignment horizontal="centerContinuous"/>
    </xf>
    <xf numFmtId="0" fontId="2"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xf>
    <xf numFmtId="0" fontId="2" fillId="0" borderId="0" xfId="0" applyFont="1" applyBorder="1" applyAlignment="1">
      <alignment/>
    </xf>
    <xf numFmtId="0" fontId="3" fillId="0" borderId="0" xfId="0" applyFont="1" applyAlignment="1">
      <alignment horizontal="center"/>
    </xf>
    <xf numFmtId="3" fontId="2" fillId="0" borderId="0" xfId="0" applyNumberFormat="1" applyFont="1" applyAlignment="1">
      <alignment/>
    </xf>
    <xf numFmtId="165" fontId="2" fillId="33" borderId="10" xfId="0" applyNumberFormat="1" applyFont="1" applyFill="1" applyBorder="1" applyAlignment="1" applyProtection="1">
      <alignment horizontal="center"/>
      <protection locked="0"/>
    </xf>
    <xf numFmtId="3" fontId="2" fillId="33" borderId="10" xfId="0" applyNumberFormat="1" applyFont="1" applyFill="1" applyBorder="1" applyAlignment="1" applyProtection="1">
      <alignment/>
      <protection locked="0"/>
    </xf>
    <xf numFmtId="166" fontId="2" fillId="33" borderId="10" xfId="0" applyNumberFormat="1" applyFont="1" applyFill="1" applyBorder="1" applyAlignment="1" applyProtection="1">
      <alignment horizontal="center"/>
      <protection locked="0"/>
    </xf>
    <xf numFmtId="164" fontId="2" fillId="33" borderId="10" xfId="0" applyNumberFormat="1" applyFont="1" applyFill="1" applyBorder="1" applyAlignment="1" applyProtection="1">
      <alignment horizontal="right"/>
      <protection locked="0"/>
    </xf>
    <xf numFmtId="49" fontId="2" fillId="33" borderId="10" xfId="0" applyNumberFormat="1" applyFont="1" applyFill="1" applyBorder="1" applyAlignment="1" applyProtection="1">
      <alignment horizontal="center"/>
      <protection locked="0"/>
    </xf>
    <xf numFmtId="0" fontId="3" fillId="0" borderId="0" xfId="0" applyFont="1" applyBorder="1" applyAlignment="1">
      <alignment/>
    </xf>
    <xf numFmtId="3" fontId="2" fillId="0" borderId="10" xfId="0" applyNumberFormat="1" applyFont="1" applyFill="1" applyBorder="1" applyAlignment="1">
      <alignment horizontal="center"/>
    </xf>
    <xf numFmtId="1" fontId="2" fillId="33" borderId="10" xfId="0" applyNumberFormat="1" applyFont="1" applyFill="1" applyBorder="1" applyAlignment="1" applyProtection="1">
      <alignment/>
      <protection locked="0"/>
    </xf>
    <xf numFmtId="49" fontId="2" fillId="0" borderId="10" xfId="0" applyNumberFormat="1" applyFont="1" applyFill="1" applyBorder="1" applyAlignment="1" applyProtection="1">
      <alignment horizontal="center"/>
      <protection hidden="1"/>
    </xf>
    <xf numFmtId="38" fontId="2" fillId="0" borderId="10" xfId="0" applyNumberFormat="1" applyFont="1" applyBorder="1" applyAlignment="1" applyProtection="1">
      <alignment/>
      <protection hidden="1"/>
    </xf>
    <xf numFmtId="168" fontId="2" fillId="0" borderId="10" xfId="0" applyNumberFormat="1" applyFont="1" applyBorder="1" applyAlignment="1" applyProtection="1">
      <alignment/>
      <protection hidden="1"/>
    </xf>
    <xf numFmtId="38" fontId="2" fillId="0" borderId="0" xfId="0" applyNumberFormat="1" applyFont="1" applyBorder="1" applyAlignment="1" applyProtection="1">
      <alignment/>
      <protection hidden="1"/>
    </xf>
    <xf numFmtId="167" fontId="2" fillId="0" borderId="10" xfId="0" applyNumberFormat="1" applyFont="1" applyBorder="1" applyAlignment="1" applyProtection="1">
      <alignment/>
      <protection hidden="1"/>
    </xf>
    <xf numFmtId="167" fontId="2" fillId="0" borderId="0" xfId="0" applyNumberFormat="1" applyFont="1" applyBorder="1" applyAlignment="1" applyProtection="1">
      <alignment/>
      <protection hidden="1"/>
    </xf>
    <xf numFmtId="0" fontId="2" fillId="0" borderId="0" xfId="0" applyFont="1" applyAlignment="1" applyProtection="1">
      <alignment/>
      <protection hidden="1"/>
    </xf>
    <xf numFmtId="169" fontId="2" fillId="0" borderId="10" xfId="0" applyNumberFormat="1" applyFont="1" applyBorder="1" applyAlignment="1" applyProtection="1">
      <alignment/>
      <protection hidden="1"/>
    </xf>
    <xf numFmtId="167" fontId="2" fillId="0" borderId="0" xfId="0" applyNumberFormat="1" applyFont="1" applyAlignment="1" applyProtection="1">
      <alignment/>
      <protection hidden="1"/>
    </xf>
    <xf numFmtId="0" fontId="2" fillId="0" borderId="0" xfId="0" applyFont="1" applyAlignment="1" applyProtection="1">
      <alignment/>
      <protection hidden="1"/>
    </xf>
    <xf numFmtId="3" fontId="2" fillId="0" borderId="0" xfId="0" applyNumberFormat="1" applyFont="1" applyAlignment="1" applyProtection="1">
      <alignment/>
      <protection hidden="1"/>
    </xf>
    <xf numFmtId="3" fontId="2" fillId="0" borderId="10" xfId="0" applyNumberFormat="1" applyFont="1" applyBorder="1" applyAlignment="1" applyProtection="1">
      <alignment/>
      <protection hidden="1"/>
    </xf>
    <xf numFmtId="0" fontId="3" fillId="0" borderId="0" xfId="0" applyFont="1" applyAlignment="1" applyProtection="1">
      <alignment horizontal="centerContinuous"/>
      <protection hidden="1"/>
    </xf>
    <xf numFmtId="4" fontId="2" fillId="0" borderId="10" xfId="0" applyNumberFormat="1" applyFont="1" applyBorder="1" applyAlignment="1" applyProtection="1">
      <alignment/>
      <protection hidden="1"/>
    </xf>
    <xf numFmtId="168" fontId="2" fillId="0" borderId="0" xfId="0" applyNumberFormat="1" applyFont="1" applyBorder="1" applyAlignment="1" applyProtection="1">
      <alignment/>
      <protection hidden="1"/>
    </xf>
    <xf numFmtId="3" fontId="2" fillId="0" borderId="0" xfId="0" applyNumberFormat="1" applyFont="1" applyBorder="1" applyAlignment="1" applyProtection="1">
      <alignment/>
      <protection hidden="1"/>
    </xf>
    <xf numFmtId="169" fontId="2" fillId="0" borderId="0" xfId="0" applyNumberFormat="1" applyFont="1" applyBorder="1" applyAlignment="1" applyProtection="1">
      <alignment/>
      <protection hidden="1"/>
    </xf>
    <xf numFmtId="169" fontId="2" fillId="0" borderId="0" xfId="0" applyNumberFormat="1" applyFont="1" applyAlignment="1" applyProtection="1">
      <alignment/>
      <protection hidden="1"/>
    </xf>
    <xf numFmtId="169" fontId="2" fillId="0" borderId="0" xfId="0" applyNumberFormat="1" applyFont="1" applyFill="1" applyBorder="1" applyAlignment="1" applyProtection="1">
      <alignment/>
      <protection hidden="1"/>
    </xf>
    <xf numFmtId="0" fontId="2" fillId="34" borderId="0" xfId="0" applyFont="1" applyFill="1" applyBorder="1" applyAlignment="1" applyProtection="1">
      <alignment/>
      <protection hidden="1"/>
    </xf>
    <xf numFmtId="0" fontId="2" fillId="0" borderId="0" xfId="0" applyFont="1" applyAlignment="1">
      <alignment/>
    </xf>
    <xf numFmtId="0" fontId="3" fillId="0" borderId="0" xfId="0" applyFont="1" applyAlignment="1">
      <alignment horizontal="right"/>
    </xf>
    <xf numFmtId="0" fontId="2" fillId="0" borderId="0" xfId="0" applyFont="1" applyAlignment="1">
      <alignment horizontal="left"/>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14" fontId="3" fillId="0" borderId="10" xfId="0" applyNumberFormat="1" applyFont="1" applyBorder="1" applyAlignment="1" applyProtection="1">
      <alignment horizontal="center"/>
      <protection hidden="1"/>
    </xf>
    <xf numFmtId="164" fontId="2" fillId="0" borderId="0" xfId="0" applyNumberFormat="1" applyFont="1" applyFill="1" applyBorder="1" applyAlignment="1" applyProtection="1">
      <alignment horizontal="right"/>
      <protection locked="0"/>
    </xf>
    <xf numFmtId="1" fontId="3" fillId="0" borderId="10" xfId="0" applyNumberFormat="1" applyFont="1" applyBorder="1" applyAlignment="1">
      <alignment horizontal="center"/>
    </xf>
    <xf numFmtId="38" fontId="2" fillId="33" borderId="10" xfId="0" applyNumberFormat="1" applyFont="1" applyFill="1" applyBorder="1" applyAlignment="1" applyProtection="1">
      <alignment/>
      <protection locked="0"/>
    </xf>
    <xf numFmtId="164" fontId="2" fillId="33" borderId="10" xfId="0" applyNumberFormat="1" applyFont="1" applyFill="1" applyBorder="1" applyAlignment="1" applyProtection="1">
      <alignment/>
      <protection locked="0"/>
    </xf>
    <xf numFmtId="0" fontId="2" fillId="33" borderId="10" xfId="0" applyFont="1" applyFill="1" applyBorder="1" applyAlignment="1" applyProtection="1">
      <alignment/>
      <protection locked="0"/>
    </xf>
    <xf numFmtId="0" fontId="3" fillId="0" borderId="0" xfId="0" applyFont="1" applyAlignment="1" applyProtection="1">
      <alignment/>
      <protection hidden="1"/>
    </xf>
    <xf numFmtId="167" fontId="3" fillId="0" borderId="10" xfId="0" applyNumberFormat="1" applyFont="1" applyBorder="1" applyAlignment="1" applyProtection="1">
      <alignment/>
      <protection hidden="1"/>
    </xf>
    <xf numFmtId="167" fontId="3" fillId="0" borderId="0" xfId="0" applyNumberFormat="1" applyFont="1" applyBorder="1" applyAlignment="1" applyProtection="1">
      <alignment/>
      <protection hidden="1"/>
    </xf>
    <xf numFmtId="169" fontId="2" fillId="0" borderId="10" xfId="0" applyNumberFormat="1" applyFont="1" applyFill="1" applyBorder="1" applyAlignment="1" applyProtection="1">
      <alignment/>
      <protection hidden="1"/>
    </xf>
    <xf numFmtId="0" fontId="2" fillId="0" borderId="0" xfId="0" applyFont="1" applyAlignment="1" applyProtection="1">
      <alignment horizontal="centerContinuous"/>
      <protection hidden="1"/>
    </xf>
    <xf numFmtId="0" fontId="2" fillId="0" borderId="0" xfId="0" applyFont="1" applyAlignment="1" applyProtection="1">
      <alignment horizontal="left"/>
      <protection hidden="1"/>
    </xf>
    <xf numFmtId="49" fontId="3" fillId="0" borderId="0" xfId="0" applyNumberFormat="1" applyFont="1" applyAlignment="1" applyProtection="1">
      <alignment horizontal="left"/>
      <protection hidden="1"/>
    </xf>
    <xf numFmtId="171" fontId="3" fillId="0" borderId="0" xfId="0" applyNumberFormat="1" applyFont="1" applyBorder="1" applyAlignment="1" applyProtection="1" quotePrefix="1">
      <alignment horizontal="center"/>
      <protection hidden="1"/>
    </xf>
    <xf numFmtId="0" fontId="2" fillId="0" borderId="0" xfId="0" applyFont="1" applyAlignment="1" applyProtection="1">
      <alignment wrapText="1"/>
      <protection hidden="1"/>
    </xf>
    <xf numFmtId="0" fontId="2" fillId="0" borderId="13" xfId="0" applyFont="1" applyBorder="1" applyAlignment="1">
      <alignment/>
    </xf>
    <xf numFmtId="0" fontId="3" fillId="0" borderId="0" xfId="0" applyFont="1" applyBorder="1" applyAlignment="1">
      <alignment horizontal="centerContinuous"/>
    </xf>
    <xf numFmtId="0" fontId="2" fillId="0" borderId="12"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right"/>
    </xf>
    <xf numFmtId="171" fontId="2" fillId="0" borderId="0" xfId="0" applyNumberFormat="1" applyFont="1" applyBorder="1" applyAlignment="1">
      <alignment horizontal="left"/>
    </xf>
    <xf numFmtId="0" fontId="2" fillId="0" borderId="0" xfId="0" applyFont="1" applyAlignment="1">
      <alignment horizontal="right"/>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2" fillId="0" borderId="12" xfId="0" applyFont="1" applyBorder="1" applyAlignment="1" applyProtection="1">
      <alignment/>
      <protection locked="0"/>
    </xf>
    <xf numFmtId="0" fontId="2" fillId="0" borderId="10" xfId="0" applyFont="1" applyBorder="1" applyAlignment="1" applyProtection="1">
      <alignment horizontal="right"/>
      <protection hidden="1"/>
    </xf>
    <xf numFmtId="49" fontId="2" fillId="0" borderId="10" xfId="0" applyNumberFormat="1"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0" xfId="0" applyFont="1" applyBorder="1" applyAlignment="1" applyProtection="1">
      <alignment/>
      <protection hidden="1"/>
    </xf>
    <xf numFmtId="0" fontId="2" fillId="0" borderId="10" xfId="0" applyFont="1" applyBorder="1" applyAlignment="1" applyProtection="1">
      <alignment horizontal="centerContinuous"/>
      <protection hidden="1"/>
    </xf>
    <xf numFmtId="0" fontId="2" fillId="0" borderId="0" xfId="0" applyFont="1" applyBorder="1" applyAlignment="1">
      <alignment wrapText="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0" xfId="0" applyFont="1" applyBorder="1" applyAlignment="1" applyProtection="1">
      <alignment horizontal="center" wrapText="1"/>
      <protection hidden="1"/>
    </xf>
    <xf numFmtId="0" fontId="2" fillId="0" borderId="0" xfId="0" applyFont="1" applyAlignment="1" applyProtection="1">
      <alignment horizontal="right"/>
      <protection hidden="1"/>
    </xf>
    <xf numFmtId="164" fontId="2" fillId="0" borderId="10" xfId="0" applyNumberFormat="1" applyFont="1" applyBorder="1" applyAlignment="1" applyProtection="1">
      <alignment horizontal="center"/>
      <protection hidden="1"/>
    </xf>
    <xf numFmtId="164" fontId="2" fillId="0" borderId="0" xfId="0" applyNumberFormat="1" applyFont="1" applyAlignment="1" applyProtection="1">
      <alignment horizontal="center"/>
      <protection hidden="1"/>
    </xf>
    <xf numFmtId="164" fontId="2" fillId="0" borderId="10" xfId="0" applyNumberFormat="1" applyFont="1" applyFill="1" applyBorder="1" applyAlignment="1" applyProtection="1">
      <alignment horizontal="center"/>
      <protection hidden="1"/>
    </xf>
    <xf numFmtId="0" fontId="2" fillId="0" borderId="0" xfId="0" applyFont="1" applyAlignment="1">
      <alignment wrapText="1"/>
    </xf>
    <xf numFmtId="0" fontId="2" fillId="0" borderId="0" xfId="0" applyFont="1" applyFill="1" applyAlignment="1" applyProtection="1">
      <alignment/>
      <protection hidden="1"/>
    </xf>
    <xf numFmtId="164" fontId="2" fillId="0" borderId="0" xfId="0" applyNumberFormat="1" applyFont="1" applyFill="1" applyAlignment="1" applyProtection="1">
      <alignment horizontal="center"/>
      <protection hidden="1"/>
    </xf>
    <xf numFmtId="0" fontId="3" fillId="34" borderId="0" xfId="0" applyFont="1" applyFill="1" applyAlignment="1" applyProtection="1">
      <alignment/>
      <protection hidden="1"/>
    </xf>
    <xf numFmtId="0" fontId="2" fillId="0" borderId="0" xfId="0" applyFont="1" applyAlignment="1" applyProtection="1" quotePrefix="1">
      <alignment horizontal="left"/>
      <protection hidden="1"/>
    </xf>
    <xf numFmtId="0" fontId="2" fillId="0" borderId="0" xfId="0" applyFont="1" applyAlignment="1" applyProtection="1" quotePrefix="1">
      <alignment horizontal="right"/>
      <protection hidden="1"/>
    </xf>
    <xf numFmtId="164" fontId="2" fillId="33" borderId="10" xfId="0" applyNumberFormat="1" applyFont="1" applyFill="1" applyBorder="1" applyAlignment="1" applyProtection="1">
      <alignment horizontal="center"/>
      <protection locked="0"/>
    </xf>
    <xf numFmtId="164" fontId="2" fillId="0" borderId="0" xfId="0" applyNumberFormat="1" applyFont="1" applyAlignment="1" applyProtection="1">
      <alignment horizontal="center"/>
      <protection locked="0"/>
    </xf>
    <xf numFmtId="0" fontId="4" fillId="0" borderId="0" xfId="0" applyFont="1" applyBorder="1" applyAlignment="1" applyProtection="1">
      <alignment/>
      <protection hidden="1"/>
    </xf>
    <xf numFmtId="0" fontId="2" fillId="0" borderId="0" xfId="0" applyFont="1" applyBorder="1" applyAlignment="1" applyProtection="1">
      <alignment/>
      <protection hidden="1"/>
    </xf>
    <xf numFmtId="0" fontId="4" fillId="0" borderId="0" xfId="0" applyFont="1" applyAlignment="1">
      <alignment/>
    </xf>
    <xf numFmtId="0" fontId="7" fillId="0" borderId="0" xfId="0" applyFont="1" applyAlignment="1">
      <alignment/>
    </xf>
    <xf numFmtId="0" fontId="2" fillId="0" borderId="0" xfId="0" applyFont="1" applyBorder="1" applyAlignment="1" applyProtection="1">
      <alignment horizontal="left"/>
      <protection hidden="1"/>
    </xf>
    <xf numFmtId="0" fontId="2" fillId="34" borderId="0" xfId="0" applyFont="1" applyFill="1" applyAlignment="1" applyProtection="1">
      <alignment/>
      <protection/>
    </xf>
    <xf numFmtId="0" fontId="2" fillId="34" borderId="0" xfId="0" applyFont="1" applyFill="1" applyBorder="1" applyAlignment="1" applyProtection="1">
      <alignment/>
      <protection/>
    </xf>
    <xf numFmtId="0" fontId="3" fillId="0" borderId="0" xfId="0" applyFont="1" applyBorder="1" applyAlignment="1" applyProtection="1">
      <alignment horizontal="centerContinuous"/>
      <protection hidden="1"/>
    </xf>
    <xf numFmtId="0" fontId="2" fillId="0" borderId="12" xfId="0" applyFont="1" applyBorder="1" applyAlignment="1" applyProtection="1">
      <alignment/>
      <protection hidden="1"/>
    </xf>
    <xf numFmtId="0" fontId="2" fillId="0" borderId="12" xfId="0" applyFont="1" applyBorder="1" applyAlignment="1" applyProtection="1">
      <alignment horizontal="centerContinuous"/>
      <protection hidden="1"/>
    </xf>
    <xf numFmtId="164" fontId="2" fillId="0" borderId="0" xfId="0" applyNumberFormat="1" applyFont="1" applyBorder="1" applyAlignment="1" applyProtection="1">
      <alignment horizontal="center"/>
      <protection hidden="1"/>
    </xf>
    <xf numFmtId="49" fontId="3" fillId="0" borderId="0" xfId="0" applyNumberFormat="1" applyFont="1" applyAlignment="1" applyProtection="1">
      <alignment/>
      <protection hidden="1"/>
    </xf>
    <xf numFmtId="0" fontId="2" fillId="0" borderId="10" xfId="0" applyFont="1" applyFill="1" applyBorder="1" applyAlignment="1" applyProtection="1">
      <alignment horizontal="centerContinuous"/>
      <protection hidden="1"/>
    </xf>
    <xf numFmtId="3" fontId="2" fillId="0" borderId="10" xfId="0" applyNumberFormat="1" applyFont="1" applyFill="1" applyBorder="1" applyAlignment="1" applyProtection="1">
      <alignment horizontal="center"/>
      <protection hidden="1"/>
    </xf>
    <xf numFmtId="49" fontId="2" fillId="0" borderId="0" xfId="0" applyNumberFormat="1" applyFont="1" applyAlignment="1" applyProtection="1">
      <alignment horizontal="centerContinuous"/>
      <protection hidden="1"/>
    </xf>
    <xf numFmtId="3" fontId="2" fillId="0" borderId="0" xfId="0" applyNumberFormat="1" applyFont="1" applyAlignment="1" applyProtection="1">
      <alignment horizontal="centerContinuous"/>
      <protection hidden="1"/>
    </xf>
    <xf numFmtId="0" fontId="3" fillId="0" borderId="0" xfId="0" applyFont="1" applyBorder="1" applyAlignment="1" applyProtection="1" quotePrefix="1">
      <alignment horizontal="center"/>
      <protection hidden="1"/>
    </xf>
    <xf numFmtId="49" fontId="2" fillId="0" borderId="12" xfId="0" applyNumberFormat="1" applyFont="1" applyBorder="1" applyAlignment="1" applyProtection="1">
      <alignment/>
      <protection hidden="1"/>
    </xf>
    <xf numFmtId="0" fontId="2" fillId="0" borderId="12" xfId="0" applyFont="1" applyBorder="1" applyAlignment="1" applyProtection="1">
      <alignment horizontal="center"/>
      <protection hidden="1"/>
    </xf>
    <xf numFmtId="3" fontId="2" fillId="0" borderId="12" xfId="0" applyNumberFormat="1" applyFont="1" applyBorder="1" applyAlignment="1" applyProtection="1">
      <alignment/>
      <protection hidden="1"/>
    </xf>
    <xf numFmtId="49" fontId="3" fillId="0" borderId="0" xfId="0" applyNumberFormat="1" applyFont="1" applyBorder="1" applyAlignment="1" applyProtection="1">
      <alignment/>
      <protection hidden="1"/>
    </xf>
    <xf numFmtId="49" fontId="2" fillId="0" borderId="0" xfId="0" applyNumberFormat="1" applyFont="1" applyAlignment="1" applyProtection="1">
      <alignment/>
      <protection hidden="1"/>
    </xf>
    <xf numFmtId="3" fontId="2" fillId="0" borderId="0" xfId="0" applyNumberFormat="1" applyFont="1" applyBorder="1" applyAlignment="1" applyProtection="1">
      <alignment horizontal="center"/>
      <protection hidden="1"/>
    </xf>
    <xf numFmtId="49" fontId="2" fillId="0" borderId="0" xfId="0" applyNumberFormat="1" applyFont="1" applyBorder="1" applyAlignment="1" applyProtection="1">
      <alignment horizontal="center"/>
      <protection hidden="1"/>
    </xf>
    <xf numFmtId="0" fontId="2" fillId="0" borderId="16" xfId="0" applyFont="1" applyBorder="1" applyAlignment="1" applyProtection="1">
      <alignment/>
      <protection hidden="1"/>
    </xf>
    <xf numFmtId="3" fontId="2" fillId="0" borderId="10" xfId="0" applyNumberFormat="1" applyFont="1" applyBorder="1" applyAlignment="1" applyProtection="1">
      <alignment horizontal="centerContinuous"/>
      <protection hidden="1"/>
    </xf>
    <xf numFmtId="3" fontId="2" fillId="0" borderId="10" xfId="0" applyNumberFormat="1" applyFont="1" applyBorder="1" applyAlignment="1" applyProtection="1">
      <alignment horizontal="center"/>
      <protection hidden="1"/>
    </xf>
    <xf numFmtId="49" fontId="2" fillId="0" borderId="0" xfId="0" applyNumberFormat="1" applyFont="1" applyAlignment="1" applyProtection="1">
      <alignment horizontal="right"/>
      <protection hidden="1"/>
    </xf>
    <xf numFmtId="3" fontId="2" fillId="0" borderId="0" xfId="0" applyNumberFormat="1" applyFont="1" applyAlignment="1" applyProtection="1">
      <alignment/>
      <protection hidden="1"/>
    </xf>
    <xf numFmtId="38" fontId="2" fillId="0" borderId="0" xfId="0" applyNumberFormat="1" applyFont="1" applyAlignment="1" applyProtection="1">
      <alignment/>
      <protection hidden="1"/>
    </xf>
    <xf numFmtId="38" fontId="2" fillId="0" borderId="16" xfId="0" applyNumberFormat="1" applyFont="1" applyBorder="1" applyAlignment="1" applyProtection="1">
      <alignment/>
      <protection hidden="1"/>
    </xf>
    <xf numFmtId="3" fontId="2" fillId="0" borderId="16" xfId="0" applyNumberFormat="1" applyFont="1" applyBorder="1" applyAlignment="1" applyProtection="1">
      <alignment/>
      <protection hidden="1"/>
    </xf>
    <xf numFmtId="167" fontId="2" fillId="0" borderId="16" xfId="0" applyNumberFormat="1" applyFont="1" applyBorder="1" applyAlignment="1" applyProtection="1">
      <alignment/>
      <protection hidden="1"/>
    </xf>
    <xf numFmtId="167" fontId="2" fillId="0" borderId="17" xfId="0" applyNumberFormat="1" applyFont="1" applyBorder="1" applyAlignment="1" applyProtection="1">
      <alignment/>
      <protection hidden="1"/>
    </xf>
    <xf numFmtId="168" fontId="2" fillId="0" borderId="0" xfId="0" applyNumberFormat="1" applyFont="1" applyAlignment="1" applyProtection="1">
      <alignment/>
      <protection hidden="1"/>
    </xf>
    <xf numFmtId="168" fontId="2" fillId="0" borderId="17" xfId="0" applyNumberFormat="1" applyFont="1" applyBorder="1" applyAlignment="1" applyProtection="1">
      <alignment/>
      <protection hidden="1"/>
    </xf>
    <xf numFmtId="0" fontId="3" fillId="0" borderId="0" xfId="0" applyFont="1" applyAlignment="1" applyProtection="1">
      <alignment vertical="top"/>
      <protection hidden="1"/>
    </xf>
    <xf numFmtId="169" fontId="2" fillId="0" borderId="16" xfId="0" applyNumberFormat="1" applyFont="1" applyBorder="1" applyAlignment="1" applyProtection="1">
      <alignment/>
      <protection hidden="1"/>
    </xf>
    <xf numFmtId="171" fontId="3" fillId="0" borderId="0" xfId="0" applyNumberFormat="1" applyFont="1" applyAlignment="1" applyProtection="1">
      <alignment/>
      <protection hidden="1"/>
    </xf>
    <xf numFmtId="0" fontId="4" fillId="0" borderId="0" xfId="0" applyFont="1" applyAlignment="1" applyProtection="1">
      <alignment/>
      <protection hidden="1"/>
    </xf>
    <xf numFmtId="49" fontId="2" fillId="0" borderId="0" xfId="0" applyNumberFormat="1" applyFont="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49" fontId="2" fillId="0" borderId="0" xfId="0" applyNumberFormat="1" applyFont="1" applyAlignment="1" applyProtection="1">
      <alignment/>
      <protection hidden="1"/>
    </xf>
    <xf numFmtId="169" fontId="2" fillId="0" borderId="0" xfId="0" applyNumberFormat="1" applyFont="1" applyAlignment="1" applyProtection="1">
      <alignment/>
      <protection hidden="1"/>
    </xf>
    <xf numFmtId="0" fontId="2" fillId="0" borderId="18" xfId="0" applyFont="1" applyBorder="1" applyAlignment="1" applyProtection="1">
      <alignment/>
      <protection hidden="1"/>
    </xf>
    <xf numFmtId="4" fontId="2" fillId="0" borderId="0" xfId="0" applyNumberFormat="1" applyFont="1" applyAlignment="1" applyProtection="1">
      <alignment/>
      <protection hidden="1"/>
    </xf>
    <xf numFmtId="49" fontId="2" fillId="0" borderId="0" xfId="0" applyNumberFormat="1" applyFont="1" applyAlignment="1" applyProtection="1" quotePrefix="1">
      <alignment/>
      <protection hidden="1"/>
    </xf>
    <xf numFmtId="0" fontId="3" fillId="0" borderId="0" xfId="0" applyNumberFormat="1" applyFont="1" applyAlignment="1" applyProtection="1">
      <alignment horizontal="left"/>
      <protection hidden="1"/>
    </xf>
    <xf numFmtId="0" fontId="3" fillId="0" borderId="0" xfId="0" applyFont="1" applyAlignment="1" applyProtection="1" quotePrefix="1">
      <alignment horizontal="right"/>
      <protection hidden="1"/>
    </xf>
    <xf numFmtId="166" fontId="2" fillId="0" borderId="10" xfId="0" applyNumberFormat="1" applyFont="1" applyBorder="1" applyAlignment="1" applyProtection="1">
      <alignment horizontal="center"/>
      <protection hidden="1"/>
    </xf>
    <xf numFmtId="49" fontId="2" fillId="0" borderId="0" xfId="0" applyNumberFormat="1" applyFont="1" applyAlignment="1" applyProtection="1" quotePrefix="1">
      <alignment horizontal="right"/>
      <protection hidden="1"/>
    </xf>
    <xf numFmtId="38" fontId="2" fillId="0" borderId="10" xfId="0" applyNumberFormat="1" applyFont="1" applyBorder="1" applyAlignment="1" applyProtection="1">
      <alignment horizontal="center"/>
      <protection hidden="1"/>
    </xf>
    <xf numFmtId="1" fontId="2" fillId="0" borderId="10" xfId="0" applyNumberFormat="1" applyFont="1" applyBorder="1" applyAlignment="1" applyProtection="1">
      <alignment horizontal="center"/>
      <protection hidden="1"/>
    </xf>
    <xf numFmtId="0" fontId="2" fillId="0" borderId="10" xfId="0" applyFont="1" applyBorder="1" applyAlignment="1" applyProtection="1">
      <alignment/>
      <protection hidden="1"/>
    </xf>
    <xf numFmtId="0" fontId="2" fillId="34" borderId="0" xfId="0" applyFont="1" applyFill="1" applyAlignment="1" applyProtection="1">
      <alignment/>
      <protection hidden="1"/>
    </xf>
    <xf numFmtId="0" fontId="2" fillId="0" borderId="0" xfId="0" applyFont="1" applyAlignment="1" applyProtection="1" quotePrefix="1">
      <alignment/>
      <protection hidden="1"/>
    </xf>
    <xf numFmtId="0" fontId="3" fillId="0" borderId="0" xfId="0" applyFont="1" applyAlignment="1" applyProtection="1">
      <alignment horizontal="left"/>
      <protection hidden="1"/>
    </xf>
    <xf numFmtId="0" fontId="2" fillId="0" borderId="10" xfId="0" applyFont="1" applyBorder="1" applyAlignment="1" applyProtection="1">
      <alignment horizontal="left"/>
      <protection hidden="1"/>
    </xf>
    <xf numFmtId="49" fontId="3" fillId="0" borderId="0" xfId="0" applyNumberFormat="1" applyFont="1" applyAlignment="1" applyProtection="1">
      <alignment horizontal="centerContinuous"/>
      <protection hidden="1"/>
    </xf>
    <xf numFmtId="0" fontId="3" fillId="0" borderId="0" xfId="0" applyFont="1" applyAlignment="1" applyProtection="1">
      <alignment horizontal="left" vertical="top"/>
      <protection hidden="1"/>
    </xf>
    <xf numFmtId="0" fontId="2" fillId="0" borderId="0" xfId="0" applyFont="1" applyAlignment="1" applyProtection="1">
      <alignment horizontal="left" indent="15"/>
      <protection hidden="1"/>
    </xf>
    <xf numFmtId="0" fontId="2" fillId="0" borderId="0" xfId="0" applyFont="1" applyAlignment="1" applyProtection="1">
      <alignment horizontal="left" indent="3"/>
      <protection hidden="1"/>
    </xf>
    <xf numFmtId="0" fontId="2" fillId="0" borderId="0" xfId="0" applyFont="1" applyAlignment="1" applyProtection="1">
      <alignment vertical="top" wrapText="1"/>
      <protection hidden="1"/>
    </xf>
    <xf numFmtId="0" fontId="2" fillId="0" borderId="0" xfId="0" applyFont="1" applyAlignment="1" applyProtection="1">
      <alignment horizontal="justify" vertical="top"/>
      <protection hidden="1"/>
    </xf>
    <xf numFmtId="0" fontId="11" fillId="0" borderId="0" xfId="0" applyFont="1" applyAlignment="1" applyProtection="1">
      <alignment horizontal="left" indent="3"/>
      <protection hidden="1"/>
    </xf>
    <xf numFmtId="0" fontId="11" fillId="0" borderId="0" xfId="0" applyFont="1" applyAlignment="1" applyProtection="1">
      <alignment/>
      <protection hidden="1"/>
    </xf>
    <xf numFmtId="0" fontId="2" fillId="0" borderId="0" xfId="0" applyFont="1" applyAlignment="1" applyProtection="1">
      <alignment horizontal="justify"/>
      <protection hidden="1"/>
    </xf>
    <xf numFmtId="0" fontId="2" fillId="35" borderId="0" xfId="0" applyFont="1" applyFill="1" applyBorder="1" applyAlignment="1">
      <alignment vertical="center"/>
    </xf>
    <xf numFmtId="0" fontId="3" fillId="0" borderId="0" xfId="0" applyFont="1" applyBorder="1" applyAlignment="1" applyProtection="1">
      <alignment horizontal="right"/>
      <protection hidden="1"/>
    </xf>
    <xf numFmtId="0" fontId="2" fillId="35" borderId="0" xfId="0" applyFont="1" applyFill="1" applyBorder="1" applyAlignment="1">
      <alignment horizontal="left"/>
    </xf>
    <xf numFmtId="0" fontId="2" fillId="35" borderId="0" xfId="0" applyFont="1" applyFill="1" applyBorder="1" applyAlignment="1">
      <alignment horizontal="left" vertical="center"/>
    </xf>
    <xf numFmtId="0" fontId="2" fillId="0" borderId="0" xfId="0" applyFont="1" applyBorder="1" applyAlignment="1">
      <alignment horizontal="left" vertical="center"/>
    </xf>
    <xf numFmtId="0" fontId="2" fillId="35" borderId="0" xfId="0" applyFont="1" applyFill="1" applyBorder="1" applyAlignment="1">
      <alignment/>
    </xf>
    <xf numFmtId="0" fontId="2" fillId="35" borderId="0" xfId="0" applyFont="1" applyFill="1" applyBorder="1" applyAlignment="1" applyProtection="1">
      <alignment horizontal="center"/>
      <protection/>
    </xf>
    <xf numFmtId="0" fontId="2" fillId="35" borderId="0" xfId="0" applyFont="1" applyFill="1" applyBorder="1" applyAlignment="1">
      <alignment horizontal="center"/>
    </xf>
    <xf numFmtId="167" fontId="3" fillId="0" borderId="0" xfId="0" applyNumberFormat="1" applyFont="1" applyAlignment="1" applyProtection="1">
      <alignment/>
      <protection hidden="1"/>
    </xf>
    <xf numFmtId="167" fontId="3" fillId="0" borderId="17" xfId="0" applyNumberFormat="1" applyFont="1" applyBorder="1" applyAlignment="1" applyProtection="1">
      <alignment/>
      <protection hidden="1"/>
    </xf>
    <xf numFmtId="0" fontId="2" fillId="0" borderId="0" xfId="0" applyFont="1" applyAlignment="1">
      <alignment horizontal="left" wrapText="1"/>
    </xf>
    <xf numFmtId="165"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protection locked="0"/>
    </xf>
    <xf numFmtId="0" fontId="2" fillId="0" borderId="0" xfId="0" applyFont="1" applyFill="1" applyBorder="1" applyAlignment="1">
      <alignment/>
    </xf>
    <xf numFmtId="164" fontId="3" fillId="0" borderId="0" xfId="0" applyNumberFormat="1" applyFont="1" applyFill="1" applyBorder="1" applyAlignment="1" applyProtection="1">
      <alignment horizontal="center"/>
      <protection locked="0"/>
    </xf>
    <xf numFmtId="38" fontId="2" fillId="33" borderId="11" xfId="0" applyNumberFormat="1" applyFont="1" applyFill="1" applyBorder="1" applyAlignment="1" applyProtection="1">
      <alignment/>
      <protection locked="0"/>
    </xf>
    <xf numFmtId="1" fontId="2" fillId="0" borderId="0" xfId="0" applyNumberFormat="1" applyFont="1" applyFill="1" applyBorder="1" applyAlignment="1" applyProtection="1">
      <alignment/>
      <protection locked="0"/>
    </xf>
    <xf numFmtId="166" fontId="2" fillId="0" borderId="10" xfId="0" applyNumberFormat="1" applyFont="1" applyFill="1" applyBorder="1" applyAlignment="1" applyProtection="1">
      <alignment horizontal="center"/>
      <protection locked="0"/>
    </xf>
    <xf numFmtId="0" fontId="3" fillId="0" borderId="0" xfId="0" applyFont="1" applyFill="1" applyAlignment="1" applyProtection="1">
      <alignment/>
      <protection hidden="1"/>
    </xf>
    <xf numFmtId="168" fontId="2" fillId="0" borderId="10" xfId="0" applyNumberFormat="1" applyFont="1" applyFill="1" applyBorder="1" applyAlignment="1" applyProtection="1">
      <alignment/>
      <protection hidden="1"/>
    </xf>
    <xf numFmtId="0" fontId="2" fillId="0" borderId="11" xfId="0" applyFont="1" applyFill="1" applyBorder="1" applyAlignment="1" applyProtection="1">
      <alignment/>
      <protection hidden="1"/>
    </xf>
    <xf numFmtId="164" fontId="2" fillId="0" borderId="0" xfId="0" applyNumberFormat="1" applyFont="1" applyFill="1" applyBorder="1" applyAlignment="1" applyProtection="1">
      <alignment horizontal="center"/>
      <protection hidden="1"/>
    </xf>
    <xf numFmtId="169" fontId="3" fillId="0" borderId="10" xfId="0" applyNumberFormat="1" applyFont="1" applyBorder="1" applyAlignment="1" applyProtection="1">
      <alignment horizontal="center"/>
      <protection hidden="1"/>
    </xf>
    <xf numFmtId="0" fontId="2" fillId="0" borderId="0" xfId="0" applyFont="1" applyFill="1" applyAlignment="1" applyProtection="1">
      <alignment horizontal="center"/>
      <protection hidden="1"/>
    </xf>
    <xf numFmtId="169" fontId="2" fillId="0" borderId="0" xfId="0" applyNumberFormat="1" applyFont="1" applyFill="1" applyAlignment="1" applyProtection="1">
      <alignment horizontal="center"/>
      <protection hidden="1"/>
    </xf>
    <xf numFmtId="0" fontId="2" fillId="0" borderId="11" xfId="0" applyFont="1" applyBorder="1" applyAlignment="1" applyProtection="1">
      <alignment/>
      <protection hidden="1"/>
    </xf>
    <xf numFmtId="3" fontId="2" fillId="0" borderId="11" xfId="0" applyNumberFormat="1" applyFont="1" applyBorder="1" applyAlignment="1" applyProtection="1">
      <alignment/>
      <protection hidden="1"/>
    </xf>
    <xf numFmtId="168" fontId="2" fillId="0" borderId="11" xfId="0" applyNumberFormat="1" applyFont="1" applyBorder="1" applyAlignment="1" applyProtection="1">
      <alignment/>
      <protection hidden="1"/>
    </xf>
    <xf numFmtId="169" fontId="2" fillId="0" borderId="11" xfId="0" applyNumberFormat="1" applyFont="1" applyBorder="1" applyAlignment="1" applyProtection="1">
      <alignment/>
      <protection hidden="1"/>
    </xf>
    <xf numFmtId="3" fontId="2" fillId="0" borderId="10" xfId="42" applyNumberFormat="1" applyFont="1" applyFill="1" applyBorder="1" applyAlignment="1" applyProtection="1">
      <alignment/>
      <protection hidden="1"/>
    </xf>
    <xf numFmtId="3" fontId="2" fillId="0" borderId="0" xfId="0" applyNumberFormat="1" applyFont="1" applyFill="1" applyAlignment="1" applyProtection="1">
      <alignment/>
      <protection hidden="1"/>
    </xf>
    <xf numFmtId="3" fontId="2" fillId="0" borderId="10" xfId="0" applyNumberFormat="1" applyFont="1" applyFill="1" applyBorder="1" applyAlignment="1" applyProtection="1">
      <alignment/>
      <protection hidden="1"/>
    </xf>
    <xf numFmtId="49" fontId="4" fillId="0" borderId="0" xfId="0" applyNumberFormat="1" applyFont="1" applyAlignment="1" applyProtection="1">
      <alignment/>
      <protection hidden="1"/>
    </xf>
    <xf numFmtId="37" fontId="2" fillId="0" borderId="0" xfId="42" applyNumberFormat="1" applyFont="1" applyAlignment="1" applyProtection="1">
      <alignment/>
      <protection hidden="1"/>
    </xf>
    <xf numFmtId="3" fontId="2" fillId="0" borderId="10" xfId="0" applyNumberFormat="1" applyFont="1" applyBorder="1" applyAlignment="1">
      <alignment/>
    </xf>
    <xf numFmtId="164" fontId="2" fillId="0" borderId="0" xfId="0" applyNumberFormat="1" applyFont="1" applyFill="1" applyBorder="1" applyAlignment="1" applyProtection="1">
      <alignment horizontal="center"/>
      <protection locked="0"/>
    </xf>
    <xf numFmtId="164" fontId="2" fillId="0" borderId="0" xfId="0" applyNumberFormat="1" applyFont="1" applyFill="1" applyAlignment="1" applyProtection="1">
      <alignment horizontal="center"/>
      <protection locked="0"/>
    </xf>
    <xf numFmtId="0" fontId="3" fillId="0" borderId="0" xfId="0" applyFont="1" applyFill="1" applyBorder="1" applyAlignment="1" applyProtection="1">
      <alignment/>
      <protection hidden="1"/>
    </xf>
    <xf numFmtId="0" fontId="3" fillId="0" borderId="0" xfId="0" applyNumberFormat="1" applyFont="1" applyBorder="1" applyAlignment="1" applyProtection="1">
      <alignment/>
      <protection hidden="1"/>
    </xf>
    <xf numFmtId="49" fontId="2" fillId="0" borderId="0" xfId="0" applyNumberFormat="1" applyFont="1" applyAlignment="1" applyProtection="1" quotePrefix="1">
      <alignment horizontal="right" vertical="top"/>
      <protection hidden="1"/>
    </xf>
    <xf numFmtId="3" fontId="2" fillId="0" borderId="0" xfId="0" applyNumberFormat="1" applyFont="1" applyFill="1" applyBorder="1" applyAlignment="1" applyProtection="1">
      <alignment/>
      <protection hidden="1"/>
    </xf>
    <xf numFmtId="0" fontId="3" fillId="35" borderId="0" xfId="0" applyFont="1" applyFill="1" applyAlignment="1" applyProtection="1">
      <alignment/>
      <protection hidden="1"/>
    </xf>
    <xf numFmtId="0" fontId="2" fillId="35" borderId="0" xfId="0" applyFont="1" applyFill="1" applyAlignment="1" applyProtection="1">
      <alignment/>
      <protection hidden="1"/>
    </xf>
    <xf numFmtId="0" fontId="2" fillId="35" borderId="0" xfId="0" applyFont="1" applyFill="1" applyAlignment="1" applyProtection="1">
      <alignment/>
      <protection hidden="1"/>
    </xf>
    <xf numFmtId="0" fontId="2" fillId="35" borderId="0" xfId="0" applyFont="1" applyFill="1" applyAlignment="1" applyProtection="1" quotePrefix="1">
      <alignment horizontal="left"/>
      <protection hidden="1"/>
    </xf>
    <xf numFmtId="0" fontId="3" fillId="35" borderId="0" xfId="0" applyFont="1" applyFill="1" applyAlignment="1" applyProtection="1">
      <alignment/>
      <protection hidden="1"/>
    </xf>
    <xf numFmtId="169" fontId="2" fillId="0" borderId="10" xfId="0" applyNumberFormat="1" applyFont="1" applyBorder="1" applyAlignment="1" applyProtection="1">
      <alignment horizontal="right"/>
      <protection hidden="1"/>
    </xf>
    <xf numFmtId="164" fontId="2" fillId="0" borderId="19" xfId="0" applyNumberFormat="1" applyFont="1" applyFill="1" applyBorder="1" applyAlignment="1" applyProtection="1">
      <alignment/>
      <protection hidden="1"/>
    </xf>
    <xf numFmtId="164" fontId="2" fillId="0" borderId="19" xfId="0" applyNumberFormat="1" applyFont="1" applyBorder="1" applyAlignment="1" applyProtection="1">
      <alignment/>
      <protection hidden="1"/>
    </xf>
    <xf numFmtId="0" fontId="2" fillId="0" borderId="10" xfId="0" applyFont="1" applyFill="1" applyBorder="1" applyAlignment="1" applyProtection="1">
      <alignment/>
      <protection hidden="1"/>
    </xf>
    <xf numFmtId="0" fontId="2" fillId="0" borderId="0" xfId="0" applyFont="1" applyFill="1" applyBorder="1" applyAlignment="1" applyProtection="1" quotePrefix="1">
      <alignment horizontal="center"/>
      <protection locked="0"/>
    </xf>
    <xf numFmtId="3" fontId="2" fillId="0" borderId="16" xfId="0" applyNumberFormat="1" applyFont="1" applyFill="1" applyBorder="1" applyAlignment="1" applyProtection="1">
      <alignment/>
      <protection hidden="1"/>
    </xf>
    <xf numFmtId="38" fontId="2" fillId="0" borderId="10" xfId="0" applyNumberFormat="1" applyFont="1" applyFill="1" applyBorder="1" applyAlignment="1" applyProtection="1">
      <alignment/>
      <protection hidden="1"/>
    </xf>
    <xf numFmtId="0" fontId="2" fillId="0" borderId="0" xfId="0" applyFont="1" applyAlignment="1">
      <alignment vertical="top" wrapText="1"/>
    </xf>
    <xf numFmtId="171" fontId="2" fillId="0" borderId="0" xfId="0" applyNumberFormat="1" applyFont="1" applyAlignment="1">
      <alignment horizontal="left"/>
    </xf>
    <xf numFmtId="171" fontId="3" fillId="0" borderId="0" xfId="0" applyNumberFormat="1" applyFont="1" applyAlignment="1" applyProtection="1">
      <alignment horizontal="left"/>
      <protection hidden="1"/>
    </xf>
    <xf numFmtId="49" fontId="2" fillId="0" borderId="0" xfId="0" applyNumberFormat="1" applyFont="1" applyBorder="1" applyAlignment="1" applyProtection="1">
      <alignment horizontal="right"/>
      <protection hidden="1"/>
    </xf>
    <xf numFmtId="0" fontId="13" fillId="0" borderId="0" xfId="0" applyFont="1" applyBorder="1" applyAlignment="1" applyProtection="1">
      <alignment/>
      <protection hidden="1"/>
    </xf>
    <xf numFmtId="0" fontId="13"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49" fontId="2" fillId="33" borderId="10" xfId="0" applyNumberFormat="1"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0" fontId="2" fillId="33" borderId="20" xfId="0" applyFont="1" applyFill="1" applyBorder="1" applyAlignment="1" applyProtection="1">
      <alignment wrapText="1"/>
      <protection locked="0"/>
    </xf>
    <xf numFmtId="0" fontId="2" fillId="0" borderId="21"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3" xfId="0" applyFont="1" applyBorder="1" applyAlignment="1" applyProtection="1">
      <alignment wrapText="1"/>
      <protection locked="0"/>
    </xf>
    <xf numFmtId="0" fontId="2" fillId="0" borderId="10" xfId="0" applyFont="1" applyBorder="1" applyAlignment="1" applyProtection="1">
      <alignment wrapText="1"/>
      <protection locked="0"/>
    </xf>
    <xf numFmtId="0" fontId="2" fillId="0" borderId="24" xfId="0" applyFont="1" applyBorder="1" applyAlignment="1" applyProtection="1">
      <alignment wrapText="1"/>
      <protection locked="0"/>
    </xf>
    <xf numFmtId="0" fontId="2" fillId="0" borderId="25" xfId="0" applyFont="1" applyBorder="1" applyAlignment="1">
      <alignment horizontal="left" vertical="top" wrapText="1"/>
    </xf>
    <xf numFmtId="0" fontId="3" fillId="0" borderId="13" xfId="0" applyFont="1" applyBorder="1" applyAlignment="1">
      <alignment horizontal="left" wrapText="1"/>
    </xf>
    <xf numFmtId="0" fontId="2" fillId="0" borderId="21"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0" xfId="0" applyFont="1" applyBorder="1" applyAlignment="1">
      <alignment horizontal="center"/>
    </xf>
    <xf numFmtId="14" fontId="2" fillId="33" borderId="10" xfId="0" applyNumberFormat="1" applyFont="1" applyFill="1" applyBorder="1" applyAlignment="1" applyProtection="1">
      <alignment/>
      <protection locked="0"/>
    </xf>
    <xf numFmtId="0" fontId="2" fillId="0" borderId="10" xfId="0" applyFont="1" applyBorder="1" applyAlignment="1" applyProtection="1">
      <alignment/>
      <protection locked="0"/>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0" fontId="2" fillId="0" borderId="11" xfId="0" applyFont="1" applyBorder="1" applyAlignment="1" applyProtection="1">
      <alignment/>
      <protection locked="0"/>
    </xf>
    <xf numFmtId="14" fontId="2" fillId="0" borderId="10" xfId="0" applyNumberFormat="1" applyFont="1" applyBorder="1" applyAlignment="1" applyProtection="1">
      <alignment horizontal="center"/>
      <protection hidden="1"/>
    </xf>
    <xf numFmtId="0" fontId="2" fillId="0" borderId="10" xfId="0" applyFont="1" applyBorder="1" applyAlignment="1">
      <alignment/>
    </xf>
    <xf numFmtId="0" fontId="2" fillId="0" borderId="0" xfId="0" applyFont="1" applyAlignment="1">
      <alignment horizontal="left" wrapText="1"/>
    </xf>
    <xf numFmtId="0" fontId="2" fillId="0" borderId="10" xfId="0" applyNumberFormat="1" applyFont="1" applyBorder="1" applyAlignment="1" applyProtection="1">
      <alignment horizontal="center"/>
      <protection hidden="1"/>
    </xf>
    <xf numFmtId="0" fontId="2" fillId="34" borderId="0" xfId="0" applyFont="1" applyFill="1" applyBorder="1" applyAlignment="1" applyProtection="1">
      <alignment wrapText="1"/>
      <protection hidden="1"/>
    </xf>
    <xf numFmtId="0" fontId="2" fillId="0" borderId="0" xfId="0" applyFont="1" applyBorder="1" applyAlignment="1">
      <alignment wrapText="1"/>
    </xf>
    <xf numFmtId="0" fontId="2" fillId="0" borderId="0" xfId="0" applyFont="1" applyAlignment="1" applyProtection="1">
      <alignment wrapText="1"/>
      <protection hidden="1"/>
    </xf>
    <xf numFmtId="0" fontId="2" fillId="0" borderId="0" xfId="0" applyFont="1" applyAlignment="1">
      <alignment wrapText="1"/>
    </xf>
    <xf numFmtId="0" fontId="3" fillId="34" borderId="0" xfId="0" applyFont="1" applyFill="1" applyAlignment="1" applyProtection="1">
      <alignment horizontal="justify" wrapText="1"/>
      <protection/>
    </xf>
    <xf numFmtId="0" fontId="2" fillId="0" borderId="0" xfId="0" applyFont="1" applyAlignment="1">
      <alignment horizontal="justify" wrapText="1"/>
    </xf>
    <xf numFmtId="0" fontId="3"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3" fillId="34" borderId="0"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protection locked="0"/>
    </xf>
    <xf numFmtId="0" fontId="2" fillId="0" borderId="0" xfId="0" applyFont="1" applyBorder="1" applyAlignment="1" applyProtection="1">
      <alignment horizontal="center"/>
      <protection hidden="1"/>
    </xf>
    <xf numFmtId="49" fontId="2" fillId="0" borderId="26" xfId="0" applyNumberFormat="1" applyFont="1" applyBorder="1" applyAlignment="1" applyProtection="1">
      <alignment horizontal="left" vertical="center" wrapText="1"/>
      <protection hidden="1"/>
    </xf>
    <xf numFmtId="0" fontId="3" fillId="0" borderId="0" xfId="0" applyFont="1" applyAlignment="1" applyProtection="1">
      <alignment wrapText="1"/>
      <protection hidden="1"/>
    </xf>
    <xf numFmtId="0" fontId="3" fillId="0" borderId="0" xfId="0" applyFont="1" applyAlignment="1" applyProtection="1">
      <alignment horizontal="lef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justify" wrapText="1"/>
      <protection hidden="1"/>
    </xf>
    <xf numFmtId="0" fontId="2" fillId="0" borderId="0" xfId="0" applyFont="1" applyAlignment="1" applyProtection="1">
      <alignment horizontal="justify" vertical="top" wrapText="1"/>
      <protection hidden="1"/>
    </xf>
    <xf numFmtId="0" fontId="2" fillId="0" borderId="0" xfId="0" applyNumberFormat="1" applyFont="1" applyAlignment="1" applyProtection="1">
      <alignment horizontal="left" wrapText="1"/>
      <protection hidden="1"/>
    </xf>
    <xf numFmtId="0" fontId="12" fillId="0" borderId="0" xfId="0" applyFont="1" applyAlignment="1" applyProtection="1">
      <alignment horizontal="left" vertical="top" wrapText="1"/>
      <protection hidden="1"/>
    </xf>
    <xf numFmtId="0" fontId="2" fillId="0" borderId="0" xfId="0" applyFont="1" applyAlignment="1" applyProtection="1" quotePrefix="1">
      <alignment horizontal="left" vertical="top" wrapText="1"/>
      <protection hidden="1"/>
    </xf>
    <xf numFmtId="0" fontId="2" fillId="35" borderId="0" xfId="0" applyFont="1" applyFill="1" applyBorder="1" applyAlignment="1">
      <alignment vertical="center" wrapText="1"/>
    </xf>
    <xf numFmtId="14" fontId="2" fillId="0" borderId="0" xfId="0" applyNumberFormat="1" applyFont="1" applyBorder="1" applyAlignment="1" applyProtection="1">
      <alignment horizontal="center"/>
      <protection hidden="1"/>
    </xf>
    <xf numFmtId="0" fontId="2" fillId="0" borderId="0" xfId="0" applyFont="1" applyFill="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52"/>
  <sheetViews>
    <sheetView showGridLines="0" tabSelected="1" zoomScalePageLayoutView="0" workbookViewId="0" topLeftCell="A3">
      <selection activeCell="R4" sqref="R4"/>
    </sheetView>
  </sheetViews>
  <sheetFormatPr defaultColWidth="9.00390625" defaultRowHeight="15.75"/>
  <cols>
    <col min="1" max="1" width="2.625" style="1" customWidth="1"/>
    <col min="2" max="2" width="4.75390625" style="1" customWidth="1"/>
    <col min="3" max="3" width="12.125" style="1" customWidth="1"/>
    <col min="4" max="4" width="1.25" style="1" customWidth="1"/>
    <col min="5" max="5" width="16.375" style="1" customWidth="1"/>
    <col min="6" max="6" width="13.875" style="1" customWidth="1"/>
    <col min="7" max="7" width="0.875" style="1" customWidth="1"/>
    <col min="8" max="8" width="10.875" style="1" customWidth="1"/>
    <col min="9" max="9" width="0.875" style="1" customWidth="1"/>
    <col min="10" max="10" width="14.875" style="1" customWidth="1"/>
    <col min="11" max="11" width="0.875" style="1" customWidth="1"/>
    <col min="12" max="12" width="14.875" style="1" customWidth="1"/>
    <col min="13" max="13" width="0.875" style="1" customWidth="1"/>
    <col min="14" max="14" width="14.875" style="1" customWidth="1"/>
    <col min="15" max="15" width="0.875" style="1" customWidth="1"/>
    <col min="16" max="16" width="14.875" style="1" customWidth="1"/>
    <col min="17" max="17" width="0.875" style="1" customWidth="1"/>
    <col min="18" max="18" width="14.875" style="1" customWidth="1"/>
    <col min="19" max="19" width="0.6171875" style="1" customWidth="1"/>
    <col min="20" max="16384" width="9.00390625" style="1" customWidth="1"/>
  </cols>
  <sheetData>
    <row r="1" spans="1:19" ht="12.75">
      <c r="A1" s="33"/>
      <c r="B1" s="57"/>
      <c r="C1" s="3"/>
      <c r="D1" s="3"/>
      <c r="E1" s="3"/>
      <c r="F1" s="3"/>
      <c r="G1" s="3"/>
      <c r="H1" s="3"/>
      <c r="I1" s="3"/>
      <c r="J1" s="3"/>
      <c r="K1" s="3"/>
      <c r="L1" s="3"/>
      <c r="M1" s="3"/>
      <c r="N1" s="3"/>
      <c r="O1" s="3"/>
      <c r="P1" s="3"/>
      <c r="Q1" s="3"/>
      <c r="R1" s="3"/>
      <c r="S1" s="3"/>
    </row>
    <row r="2" spans="1:19" ht="5.25" customHeight="1">
      <c r="A2" s="33"/>
      <c r="B2" s="57"/>
      <c r="C2" s="3"/>
      <c r="D2" s="3"/>
      <c r="E2" s="3"/>
      <c r="F2" s="3"/>
      <c r="G2" s="3"/>
      <c r="H2" s="3"/>
      <c r="I2" s="3"/>
      <c r="J2" s="3"/>
      <c r="K2" s="3"/>
      <c r="L2" s="3"/>
      <c r="M2" s="3"/>
      <c r="N2" s="3"/>
      <c r="O2" s="3"/>
      <c r="P2" s="3"/>
      <c r="Q2" s="3"/>
      <c r="R2" s="3"/>
      <c r="S2" s="3"/>
    </row>
    <row r="3" spans="1:18" ht="12.75">
      <c r="A3" s="222"/>
      <c r="B3" s="222"/>
      <c r="C3" s="223"/>
      <c r="D3" s="223"/>
      <c r="E3" s="223"/>
      <c r="H3" s="21" t="s">
        <v>112</v>
      </c>
      <c r="I3" s="21" t="s">
        <v>77</v>
      </c>
      <c r="J3" s="21" t="s">
        <v>180</v>
      </c>
      <c r="K3" s="21" t="s">
        <v>77</v>
      </c>
      <c r="L3" s="17"/>
      <c r="N3" s="17"/>
      <c r="P3" s="42" t="s">
        <v>122</v>
      </c>
      <c r="R3" s="49">
        <v>2024</v>
      </c>
    </row>
    <row r="4" spans="1:14" ht="12.75">
      <c r="A4" s="4" t="s">
        <v>430</v>
      </c>
      <c r="B4" s="4"/>
      <c r="C4" s="4"/>
      <c r="D4" s="4"/>
      <c r="E4" s="4"/>
      <c r="H4" s="4" t="s">
        <v>431</v>
      </c>
      <c r="I4" s="3"/>
      <c r="J4" s="4"/>
      <c r="K4" s="3"/>
      <c r="L4" s="3"/>
      <c r="N4" s="11" t="s">
        <v>414</v>
      </c>
    </row>
    <row r="5" spans="1:19" ht="30" customHeight="1" thickBot="1">
      <c r="A5" s="231" t="s">
        <v>222</v>
      </c>
      <c r="B5" s="231"/>
      <c r="C5" s="231"/>
      <c r="D5" s="231"/>
      <c r="E5" s="231"/>
      <c r="F5" s="231"/>
      <c r="G5" s="231"/>
      <c r="H5" s="231"/>
      <c r="I5" s="231"/>
      <c r="J5" s="231"/>
      <c r="K5" s="231"/>
      <c r="L5" s="231"/>
      <c r="M5" s="231"/>
      <c r="N5" s="231"/>
      <c r="O5" s="231"/>
      <c r="P5" s="231"/>
      <c r="Q5" s="231"/>
      <c r="R5" s="231"/>
      <c r="S5" s="62"/>
    </row>
    <row r="6" spans="1:18" ht="53.25" customHeight="1" thickTop="1">
      <c r="A6" s="230" t="s">
        <v>405</v>
      </c>
      <c r="B6" s="230"/>
      <c r="C6" s="230"/>
      <c r="D6" s="230"/>
      <c r="E6" s="230"/>
      <c r="F6" s="230"/>
      <c r="G6" s="230"/>
      <c r="H6" s="230"/>
      <c r="I6" s="230"/>
      <c r="J6" s="230"/>
      <c r="K6" s="230"/>
      <c r="L6" s="230"/>
      <c r="M6" s="230"/>
      <c r="N6" s="230"/>
      <c r="O6" s="230"/>
      <c r="P6" s="230"/>
      <c r="Q6" s="230"/>
      <c r="R6" s="230"/>
    </row>
    <row r="7" spans="1:18" ht="12.75">
      <c r="A7" s="65"/>
      <c r="B7" s="65"/>
      <c r="C7" s="65"/>
      <c r="D7" s="65"/>
      <c r="E7" s="65"/>
      <c r="F7" s="65"/>
      <c r="G7" s="65"/>
      <c r="J7" s="5" t="s">
        <v>3</v>
      </c>
      <c r="K7" s="5"/>
      <c r="L7" s="5"/>
      <c r="M7" s="5"/>
      <c r="N7" s="5"/>
      <c r="R7" s="6" t="s">
        <v>45</v>
      </c>
    </row>
    <row r="8" spans="1:18" ht="12.75">
      <c r="A8" s="18" t="s">
        <v>205</v>
      </c>
      <c r="B8" s="18"/>
      <c r="C8" s="18"/>
      <c r="D8" s="18"/>
      <c r="E8" s="18"/>
      <c r="F8" s="65"/>
      <c r="G8" s="65"/>
      <c r="J8" s="7" t="s">
        <v>2</v>
      </c>
      <c r="K8" s="6"/>
      <c r="L8" s="7" t="s">
        <v>4</v>
      </c>
      <c r="M8" s="6"/>
      <c r="N8" s="7" t="s">
        <v>5</v>
      </c>
      <c r="P8" s="8" t="s">
        <v>63</v>
      </c>
      <c r="R8" s="8" t="s">
        <v>114</v>
      </c>
    </row>
    <row r="9" spans="1:7" ht="12.75">
      <c r="A9" s="66" t="s">
        <v>141</v>
      </c>
      <c r="B9" s="67">
        <f>-R3+1</f>
        <v>-2023</v>
      </c>
      <c r="C9" s="10" t="s">
        <v>187</v>
      </c>
      <c r="D9" s="10"/>
      <c r="E9" s="10"/>
      <c r="F9" s="10"/>
      <c r="G9" s="10"/>
    </row>
    <row r="10" spans="1:18" ht="12.75">
      <c r="A10" s="66"/>
      <c r="B10" s="67" t="s">
        <v>188</v>
      </c>
      <c r="C10" s="10"/>
      <c r="D10" s="10"/>
      <c r="E10" s="10"/>
      <c r="F10" s="10"/>
      <c r="G10" s="10"/>
      <c r="J10" s="16"/>
      <c r="K10" s="10"/>
      <c r="L10" s="16"/>
      <c r="N10" s="16"/>
      <c r="O10" s="10"/>
      <c r="P10" s="16"/>
      <c r="R10" s="16"/>
    </row>
    <row r="11" spans="1:18" ht="12.75">
      <c r="A11" s="68" t="s">
        <v>142</v>
      </c>
      <c r="B11" s="216">
        <f>-R3+1</f>
        <v>-2023</v>
      </c>
      <c r="C11" s="10" t="s">
        <v>189</v>
      </c>
      <c r="R11" s="48"/>
    </row>
    <row r="12" spans="1:18" ht="12.75">
      <c r="A12" s="68"/>
      <c r="B12" s="67" t="s">
        <v>190</v>
      </c>
      <c r="J12" s="16"/>
      <c r="K12" s="10"/>
      <c r="L12" s="16"/>
      <c r="N12" s="16"/>
      <c r="O12" s="10"/>
      <c r="P12" s="16"/>
      <c r="R12" s="16"/>
    </row>
    <row r="13" spans="1:2" ht="12.75">
      <c r="A13" s="68" t="s">
        <v>143</v>
      </c>
      <c r="B13" s="1" t="s">
        <v>191</v>
      </c>
    </row>
    <row r="14" spans="1:18" ht="12.75">
      <c r="A14" s="68"/>
      <c r="B14" s="1" t="s">
        <v>150</v>
      </c>
      <c r="J14" s="16"/>
      <c r="K14" s="10"/>
      <c r="L14" s="16"/>
      <c r="M14" s="10"/>
      <c r="N14" s="16"/>
      <c r="O14" s="10"/>
      <c r="P14" s="16"/>
      <c r="R14" s="16"/>
    </row>
    <row r="15" spans="1:2" ht="12.75">
      <c r="A15" s="68" t="s">
        <v>144</v>
      </c>
      <c r="B15" s="1" t="s">
        <v>192</v>
      </c>
    </row>
    <row r="16" spans="1:18" ht="12.75">
      <c r="A16" s="68"/>
      <c r="B16" s="1" t="s">
        <v>193</v>
      </c>
      <c r="J16" s="16"/>
      <c r="K16" s="10"/>
      <c r="L16" s="16"/>
      <c r="M16" s="10"/>
      <c r="N16" s="16"/>
      <c r="O16" s="10"/>
      <c r="P16" s="16"/>
      <c r="R16" s="16"/>
    </row>
    <row r="17" spans="1:16" ht="12.75">
      <c r="A17" s="68" t="s">
        <v>126</v>
      </c>
      <c r="B17" s="1" t="s">
        <v>194</v>
      </c>
      <c r="K17" s="10"/>
      <c r="M17" s="10"/>
      <c r="N17" s="15"/>
      <c r="O17" s="10"/>
      <c r="P17" s="16"/>
    </row>
    <row r="18" spans="1:19" ht="13.5" thickBot="1">
      <c r="A18" s="9"/>
      <c r="B18" s="9"/>
      <c r="C18" s="9"/>
      <c r="D18" s="9"/>
      <c r="E18" s="9"/>
      <c r="F18" s="9"/>
      <c r="G18" s="9"/>
      <c r="H18" s="9"/>
      <c r="I18" s="9"/>
      <c r="J18" s="9"/>
      <c r="K18" s="9"/>
      <c r="L18" s="9"/>
      <c r="M18" s="64"/>
      <c r="N18" s="64" t="s">
        <v>60</v>
      </c>
      <c r="O18" s="64"/>
      <c r="P18" s="64" t="s">
        <v>90</v>
      </c>
      <c r="Q18" s="9"/>
      <c r="R18" s="9"/>
      <c r="S18" s="9"/>
    </row>
    <row r="19" spans="1:14" ht="12.75">
      <c r="A19" s="2" t="s">
        <v>204</v>
      </c>
      <c r="B19" s="2"/>
      <c r="C19" s="2"/>
      <c r="D19" s="2"/>
      <c r="E19" s="2"/>
      <c r="H19" s="63"/>
      <c r="I19" s="63"/>
      <c r="J19" s="63"/>
      <c r="K19" s="63"/>
      <c r="L19" s="63"/>
      <c r="M19" s="10"/>
      <c r="N19" s="10"/>
    </row>
    <row r="20" spans="1:16" ht="12.75">
      <c r="A20" s="68" t="s">
        <v>128</v>
      </c>
      <c r="B20" s="216">
        <f>-R3</f>
        <v>-2024</v>
      </c>
      <c r="C20" s="1" t="s">
        <v>195</v>
      </c>
      <c r="J20" s="14"/>
      <c r="L20" s="14"/>
      <c r="M20" s="12"/>
      <c r="N20" s="14"/>
      <c r="O20" s="12"/>
      <c r="P20" s="14"/>
    </row>
    <row r="21" spans="1:16" ht="12.75">
      <c r="A21" s="68" t="s">
        <v>129</v>
      </c>
      <c r="B21" s="1" t="s">
        <v>196</v>
      </c>
      <c r="J21" s="14"/>
      <c r="K21" s="12"/>
      <c r="L21" s="14"/>
      <c r="M21" s="12"/>
      <c r="N21" s="14"/>
      <c r="O21" s="12"/>
      <c r="P21" s="19" t="s">
        <v>70</v>
      </c>
    </row>
    <row r="22" spans="1:16" ht="12.75">
      <c r="A22" s="68" t="s">
        <v>126</v>
      </c>
      <c r="B22" s="1" t="s">
        <v>197</v>
      </c>
      <c r="J22" s="14"/>
      <c r="K22" s="12"/>
      <c r="L22" s="14"/>
      <c r="M22" s="12"/>
      <c r="N22" s="14"/>
      <c r="O22" s="12"/>
      <c r="P22" s="14"/>
    </row>
    <row r="23" spans="1:16" ht="12.75">
      <c r="A23" s="68" t="s">
        <v>127</v>
      </c>
      <c r="B23" s="1" t="s">
        <v>198</v>
      </c>
      <c r="J23" s="14"/>
      <c r="K23" s="12"/>
      <c r="L23" s="14"/>
      <c r="M23" s="12"/>
      <c r="N23" s="14"/>
      <c r="O23" s="12"/>
      <c r="P23" s="12"/>
    </row>
    <row r="24" spans="1:16" ht="12.75">
      <c r="A24" s="68" t="s">
        <v>130</v>
      </c>
      <c r="B24" s="216">
        <f>-R3+1</f>
        <v>-2023</v>
      </c>
      <c r="C24" s="1" t="s">
        <v>199</v>
      </c>
      <c r="J24" s="14"/>
      <c r="K24" s="12"/>
      <c r="L24" s="14"/>
      <c r="M24" s="12"/>
      <c r="N24" s="14"/>
      <c r="O24" s="12"/>
      <c r="P24" s="14"/>
    </row>
    <row r="25" spans="1:16" ht="12.75">
      <c r="A25" s="68" t="s">
        <v>131</v>
      </c>
      <c r="B25" s="1" t="s">
        <v>200</v>
      </c>
      <c r="J25" s="14"/>
      <c r="K25" s="12"/>
      <c r="L25" s="14"/>
      <c r="M25" s="12"/>
      <c r="N25" s="14"/>
      <c r="O25" s="12"/>
      <c r="P25" s="14"/>
    </row>
    <row r="26" spans="1:16" ht="12.75">
      <c r="A26" s="68" t="s">
        <v>132</v>
      </c>
      <c r="B26" s="1" t="s">
        <v>201</v>
      </c>
      <c r="J26" s="14"/>
      <c r="K26" s="12"/>
      <c r="L26" s="14"/>
      <c r="M26" s="12"/>
      <c r="N26" s="14"/>
      <c r="O26" s="12"/>
      <c r="P26" s="14"/>
    </row>
    <row r="27" spans="1:15" ht="12.75">
      <c r="A27" s="68" t="s">
        <v>133</v>
      </c>
      <c r="B27" s="1" t="s">
        <v>202</v>
      </c>
      <c r="J27" s="14"/>
      <c r="K27" s="12"/>
      <c r="L27" s="14"/>
      <c r="M27" s="12"/>
      <c r="N27" s="14"/>
      <c r="O27" s="12"/>
    </row>
    <row r="28" spans="1:27" ht="12.75">
      <c r="A28" s="68" t="s">
        <v>134</v>
      </c>
      <c r="B28" s="216">
        <f>-R3+1</f>
        <v>-2023</v>
      </c>
      <c r="C28" s="1" t="s">
        <v>203</v>
      </c>
      <c r="J28" s="14"/>
      <c r="L28" s="68" t="s">
        <v>135</v>
      </c>
      <c r="M28" s="1" t="s">
        <v>151</v>
      </c>
      <c r="O28" s="12"/>
      <c r="R28" s="50"/>
      <c r="AA28" s="12"/>
    </row>
    <row r="29" spans="1:19" ht="4.5" customHeight="1" thickBot="1">
      <c r="A29" s="9"/>
      <c r="B29" s="9"/>
      <c r="C29" s="9"/>
      <c r="D29" s="9"/>
      <c r="E29" s="9"/>
      <c r="F29" s="9"/>
      <c r="G29" s="9"/>
      <c r="H29" s="9"/>
      <c r="I29" s="9"/>
      <c r="J29" s="9"/>
      <c r="K29" s="9"/>
      <c r="L29" s="9"/>
      <c r="M29" s="9"/>
      <c r="N29" s="9"/>
      <c r="O29" s="9"/>
      <c r="P29" s="9"/>
      <c r="Q29" s="9"/>
      <c r="R29" s="9"/>
      <c r="S29" s="9"/>
    </row>
    <row r="30" spans="1:5" ht="12.75">
      <c r="A30" s="2" t="s">
        <v>206</v>
      </c>
      <c r="B30" s="2"/>
      <c r="C30" s="2"/>
      <c r="D30" s="2"/>
      <c r="E30" s="2"/>
    </row>
    <row r="31" spans="1:18" ht="12.75">
      <c r="A31" s="68" t="s">
        <v>124</v>
      </c>
      <c r="B31" s="1" t="s">
        <v>208</v>
      </c>
      <c r="F31" s="15"/>
      <c r="N31" s="1" t="s">
        <v>215</v>
      </c>
      <c r="R31" s="20"/>
    </row>
    <row r="32" spans="1:18" ht="12.75">
      <c r="A32" s="68"/>
      <c r="F32" s="179" t="s">
        <v>2</v>
      </c>
      <c r="H32" s="8" t="s">
        <v>4</v>
      </c>
      <c r="I32" s="6"/>
      <c r="J32" s="8" t="s">
        <v>5</v>
      </c>
      <c r="K32" s="6"/>
      <c r="L32" s="8" t="s">
        <v>63</v>
      </c>
      <c r="R32" s="178"/>
    </row>
    <row r="33" spans="1:12" ht="12.75">
      <c r="A33" s="68" t="s">
        <v>125</v>
      </c>
      <c r="B33" s="1" t="s">
        <v>179</v>
      </c>
      <c r="F33" s="13"/>
      <c r="H33" s="13"/>
      <c r="J33" s="13"/>
      <c r="L33" s="13"/>
    </row>
    <row r="34" spans="1:12" ht="12.75">
      <c r="A34" s="68"/>
      <c r="F34" s="173" t="s">
        <v>177</v>
      </c>
      <c r="H34" s="173" t="s">
        <v>177</v>
      </c>
      <c r="J34" s="173" t="s">
        <v>177</v>
      </c>
      <c r="L34" s="173" t="s">
        <v>177</v>
      </c>
    </row>
    <row r="35" spans="1:18" ht="12.75">
      <c r="A35" s="68" t="s">
        <v>136</v>
      </c>
      <c r="B35" s="1" t="s">
        <v>209</v>
      </c>
      <c r="F35" s="51"/>
      <c r="G35" s="10"/>
      <c r="H35" s="51"/>
      <c r="I35" s="10"/>
      <c r="J35" s="51"/>
      <c r="K35" s="10"/>
      <c r="L35" s="51"/>
      <c r="N35" s="1" t="s">
        <v>216</v>
      </c>
      <c r="R35" s="52"/>
    </row>
    <row r="36" spans="1:18" ht="12.75">
      <c r="A36" s="68"/>
      <c r="F36" s="176" t="s">
        <v>178</v>
      </c>
      <c r="G36" s="175"/>
      <c r="H36" s="174"/>
      <c r="I36" s="175"/>
      <c r="J36" s="174"/>
      <c r="K36" s="175"/>
      <c r="L36" s="174"/>
      <c r="R36" s="212" t="s">
        <v>91</v>
      </c>
    </row>
    <row r="37" spans="1:18" ht="12.75">
      <c r="A37" s="68" t="s">
        <v>137</v>
      </c>
      <c r="B37" s="1" t="s">
        <v>210</v>
      </c>
      <c r="F37" s="51"/>
      <c r="H37" s="51"/>
      <c r="J37" s="51"/>
      <c r="L37" s="51"/>
      <c r="N37" s="1" t="s">
        <v>217</v>
      </c>
      <c r="P37" s="1" t="s">
        <v>213</v>
      </c>
      <c r="R37" s="50"/>
    </row>
    <row r="38" spans="1:18" ht="12.75">
      <c r="A38" s="68" t="s">
        <v>127</v>
      </c>
      <c r="B38" s="1" t="s">
        <v>212</v>
      </c>
      <c r="E38" s="43" t="s">
        <v>213</v>
      </c>
      <c r="F38" s="50"/>
      <c r="P38" s="1" t="s">
        <v>214</v>
      </c>
      <c r="R38" s="50"/>
    </row>
    <row r="39" spans="5:18" ht="12.75">
      <c r="E39" s="43" t="s">
        <v>214</v>
      </c>
      <c r="F39" s="50"/>
      <c r="P39" s="6"/>
      <c r="R39" s="6"/>
    </row>
    <row r="40" spans="1:14" ht="12.75">
      <c r="A40" s="1" t="s">
        <v>211</v>
      </c>
      <c r="F40" s="6"/>
      <c r="H40" s="6"/>
      <c r="L40" s="6"/>
      <c r="N40" s="6"/>
    </row>
    <row r="41" spans="1:19" ht="12.75">
      <c r="A41" s="224"/>
      <c r="B41" s="225"/>
      <c r="C41" s="225"/>
      <c r="D41" s="225"/>
      <c r="E41" s="225"/>
      <c r="F41" s="225"/>
      <c r="G41" s="225"/>
      <c r="H41" s="225"/>
      <c r="I41" s="225"/>
      <c r="J41" s="225"/>
      <c r="K41" s="225"/>
      <c r="L41" s="225"/>
      <c r="M41" s="225"/>
      <c r="N41" s="225"/>
      <c r="O41" s="225"/>
      <c r="P41" s="225"/>
      <c r="Q41" s="225"/>
      <c r="R41" s="226"/>
      <c r="S41" s="69"/>
    </row>
    <row r="42" spans="1:19" ht="12.75">
      <c r="A42" s="227"/>
      <c r="B42" s="228"/>
      <c r="C42" s="228"/>
      <c r="D42" s="228"/>
      <c r="E42" s="228"/>
      <c r="F42" s="228"/>
      <c r="G42" s="228"/>
      <c r="H42" s="228"/>
      <c r="I42" s="228"/>
      <c r="J42" s="228"/>
      <c r="K42" s="228"/>
      <c r="L42" s="228"/>
      <c r="M42" s="228"/>
      <c r="N42" s="228"/>
      <c r="O42" s="228"/>
      <c r="P42" s="228"/>
      <c r="Q42" s="228"/>
      <c r="R42" s="229"/>
      <c r="S42" s="69"/>
    </row>
    <row r="43" spans="1:19" ht="4.5" customHeight="1" thickBot="1">
      <c r="A43" s="70"/>
      <c r="B43" s="70"/>
      <c r="C43" s="70"/>
      <c r="D43" s="70"/>
      <c r="E43" s="70"/>
      <c r="F43" s="70"/>
      <c r="G43" s="70"/>
      <c r="H43" s="70"/>
      <c r="I43" s="70"/>
      <c r="J43" s="70"/>
      <c r="K43" s="70"/>
      <c r="L43" s="70"/>
      <c r="M43" s="70"/>
      <c r="N43" s="70"/>
      <c r="O43" s="70"/>
      <c r="P43" s="70"/>
      <c r="Q43" s="70"/>
      <c r="R43" s="70"/>
      <c r="S43" s="71"/>
    </row>
    <row r="44" spans="1:5" ht="12.75">
      <c r="A44" s="2" t="s">
        <v>207</v>
      </c>
      <c r="B44" s="2"/>
      <c r="C44" s="2"/>
      <c r="D44" s="2"/>
      <c r="E44" s="2"/>
    </row>
    <row r="45" spans="1:18" ht="12.75">
      <c r="A45" s="1" t="s">
        <v>128</v>
      </c>
      <c r="B45" s="216">
        <f>-R3</f>
        <v>-2024</v>
      </c>
      <c r="C45" s="1" t="s">
        <v>195</v>
      </c>
      <c r="D45" s="2"/>
      <c r="E45" s="2"/>
      <c r="J45" s="14">
        <f>J20</f>
        <v>0</v>
      </c>
      <c r="L45" s="14">
        <f>L20</f>
        <v>0</v>
      </c>
      <c r="N45" s="14">
        <f>N20</f>
        <v>0</v>
      </c>
      <c r="P45" s="14">
        <f>P20</f>
        <v>0</v>
      </c>
      <c r="R45" s="196">
        <f>SUM(J45:P45)</f>
        <v>0</v>
      </c>
    </row>
    <row r="46" spans="1:18" ht="12.75">
      <c r="A46" s="1" t="s">
        <v>129</v>
      </c>
      <c r="B46" s="216">
        <f>-R3-1</f>
        <v>-2025</v>
      </c>
      <c r="C46" s="1" t="s">
        <v>218</v>
      </c>
      <c r="R46" s="50"/>
    </row>
    <row r="47" spans="1:18" ht="12.75">
      <c r="A47" s="1" t="s">
        <v>126</v>
      </c>
      <c r="B47" s="1" t="s">
        <v>219</v>
      </c>
      <c r="R47" s="50"/>
    </row>
    <row r="48" spans="1:18" ht="12.75">
      <c r="A48" s="1" t="s">
        <v>127</v>
      </c>
      <c r="B48" s="216">
        <f>-R3-2</f>
        <v>-2026</v>
      </c>
      <c r="C48" s="1" t="s">
        <v>220</v>
      </c>
      <c r="R48" s="50"/>
    </row>
    <row r="49" spans="1:18" ht="12.75">
      <c r="A49" s="1" t="s">
        <v>130</v>
      </c>
      <c r="B49" s="216">
        <f>-R3</f>
        <v>-2024</v>
      </c>
      <c r="C49" s="1" t="s">
        <v>221</v>
      </c>
      <c r="R49" s="50"/>
    </row>
    <row r="50" spans="1:18" ht="12.75">
      <c r="A50" s="1" t="s">
        <v>131</v>
      </c>
      <c r="B50" s="1" t="s">
        <v>151</v>
      </c>
      <c r="R50" s="177"/>
    </row>
    <row r="51" spans="1:12" ht="12.75" hidden="1">
      <c r="A51" s="1" t="s">
        <v>118</v>
      </c>
      <c r="G51" s="68" t="s">
        <v>72</v>
      </c>
      <c r="H51" s="22">
        <f>+'Informational Form A'!Q44</f>
      </c>
      <c r="I51" s="30" t="s">
        <v>73</v>
      </c>
      <c r="J51" s="23">
        <f>+'Form B'!O36</f>
      </c>
      <c r="K51" s="30" t="s">
        <v>74</v>
      </c>
      <c r="L51" s="22">
        <f>+'Form C'!N46</f>
      </c>
    </row>
    <row r="52" spans="1:19" ht="12.75">
      <c r="A52" s="33"/>
      <c r="B52" s="33"/>
      <c r="C52" s="3"/>
      <c r="D52" s="3"/>
      <c r="E52" s="3"/>
      <c r="F52" s="3"/>
      <c r="G52" s="3"/>
      <c r="H52" s="3"/>
      <c r="I52" s="3"/>
      <c r="J52" s="3"/>
      <c r="K52" s="3"/>
      <c r="L52" s="3"/>
      <c r="M52" s="3"/>
      <c r="N52" s="3"/>
      <c r="O52" s="3"/>
      <c r="P52" s="3"/>
      <c r="Q52" s="3"/>
      <c r="R52" s="3"/>
      <c r="S52" s="3"/>
    </row>
    <row r="53" ht="12.75"/>
    <row r="54" ht="12.75"/>
    <row r="55" ht="12.75"/>
    <row r="56" ht="12.75"/>
    <row r="57" ht="12.75"/>
    <row r="62" ht="12.75"/>
    <row r="63" ht="12.75"/>
    <row r="64" ht="12.75"/>
    <row r="65" ht="12.75"/>
    <row r="66" ht="12.75"/>
    <row r="68" ht="12.75"/>
    <row r="69" ht="12.75"/>
    <row r="70" ht="12.75"/>
    <row r="71" ht="12.75"/>
    <row r="72" ht="12.75"/>
    <row r="73" ht="12.75"/>
    <row r="74" ht="12.75"/>
    <row r="75" ht="12.75"/>
    <row r="76" ht="12.75"/>
    <row r="78" ht="12.75"/>
    <row r="79" ht="12.75"/>
    <row r="80" ht="12.75"/>
    <row r="81" ht="12.75"/>
    <row r="82" ht="12.75"/>
    <row r="83" ht="12.75"/>
    <row r="84" ht="12.75"/>
    <row r="85" ht="12.75"/>
    <row r="86" ht="12.75"/>
    <row r="87" ht="12.75"/>
    <row r="89" ht="12.75"/>
    <row r="95" ht="12.75"/>
    <row r="96" ht="12.75"/>
    <row r="97" ht="12.75"/>
    <row r="98" ht="12.75"/>
    <row r="99" ht="12.75"/>
    <row r="100" ht="12.75"/>
    <row r="102" ht="12.75"/>
    <row r="103" ht="12.75"/>
    <row r="104" ht="12.75"/>
    <row r="105" ht="12.75"/>
    <row r="106" ht="12.75"/>
    <row r="107" ht="12.75"/>
    <row r="108" ht="12.75"/>
    <row r="109" ht="12.75"/>
    <row r="110" ht="12.75"/>
    <row r="111" ht="12.75"/>
    <row r="112" ht="12.75"/>
    <row r="114" ht="12.75"/>
    <row r="117" ht="12.75"/>
    <row r="118" ht="12.75"/>
    <row r="119" ht="12.75"/>
    <row r="120" ht="12.75"/>
    <row r="121" ht="12.75"/>
    <row r="122" ht="12.75"/>
    <row r="123" ht="12.75"/>
    <row r="124" ht="12.75"/>
    <row r="125" ht="12.75"/>
    <row r="127" ht="12.75"/>
    <row r="129" ht="12.75"/>
    <row r="130" ht="12.75"/>
    <row r="131" ht="12.75"/>
    <row r="132" ht="12.75"/>
    <row r="133" ht="12.75"/>
    <row r="135" ht="12.75"/>
    <row r="136" ht="12.75"/>
    <row r="142" ht="12.75"/>
    <row r="143" ht="12.75"/>
    <row r="144" ht="12.75"/>
    <row r="145" ht="12.75"/>
    <row r="146" ht="12.75"/>
    <row r="148" ht="12.75"/>
    <row r="149" ht="12.75"/>
    <row r="150" ht="12.75"/>
    <row r="151" ht="12.75"/>
    <row r="153" ht="12.75"/>
    <row r="154" ht="12.75"/>
    <row r="155" ht="12.75"/>
    <row r="160" ht="12.75"/>
    <row r="161" ht="12.75"/>
    <row r="162" ht="12.75"/>
    <row r="163" ht="12.75"/>
    <row r="164" ht="12.75"/>
    <row r="166" ht="12.75"/>
    <row r="167" ht="12.75"/>
    <row r="168" ht="12.75"/>
    <row r="169" ht="12.75"/>
    <row r="170" ht="12.75"/>
    <row r="171" ht="12.75"/>
    <row r="177" ht="12.75"/>
    <row r="178" ht="12.75"/>
    <row r="179" ht="12.75"/>
    <row r="181" ht="12.75"/>
    <row r="182" ht="12.75"/>
    <row r="183" ht="12.75"/>
  </sheetData>
  <sheetProtection password="E008" sheet="1"/>
  <mergeCells count="4">
    <mergeCell ref="A3:E3"/>
    <mergeCell ref="A41:R42"/>
    <mergeCell ref="A6:R6"/>
    <mergeCell ref="A5:R5"/>
  </mergeCells>
  <printOptions/>
  <pageMargins left="0" right="0" top="0.5" bottom="0" header="0.1" footer="0"/>
  <pageSetup fitToHeight="1" fitToWidth="1" horizontalDpi="600" verticalDpi="600" orientation="landscape" scale="84" r:id="rId3"/>
  <headerFooter>
    <oddHeader>&amp;L&amp;"Times New Roman,Bold"&amp;10INFORMAL TAX RATE CALCULATOR FILE
Data Entry Page
For School Districts Calculating a Separate Rate on Each Subclass of Property&amp;"Times New Roman,Regular"&amp;12
&amp;R&amp;"Times New Roman,Bold"&amp;10Printed on: &amp;D</oddHeader>
    <oddFooter>&amp;L&amp;"Times New Roman,Bold"&amp;10(Form Revised 12-2017)&amp;C&amp;"Times New Roman,Bold"&amp;10Data Entry Page</oddFooter>
  </headerFooter>
  <ignoredErrors>
    <ignoredError sqref="H3 J3" numberStoredAsText="1"/>
  </ignoredErrors>
  <legacyDrawing r:id="rId2"/>
</worksheet>
</file>

<file path=xl/worksheets/sheet2.xml><?xml version="1.0" encoding="utf-8"?>
<worksheet xmlns="http://schemas.openxmlformats.org/spreadsheetml/2006/main" xmlns:r="http://schemas.openxmlformats.org/officeDocument/2006/relationships">
  <dimension ref="A1:T68"/>
  <sheetViews>
    <sheetView showGridLines="0" zoomScalePageLayoutView="0" workbookViewId="0" topLeftCell="A1">
      <selection activeCell="S2" sqref="S2"/>
    </sheetView>
  </sheetViews>
  <sheetFormatPr defaultColWidth="9.00390625" defaultRowHeight="15.75"/>
  <cols>
    <col min="1" max="1" width="3.375" style="30" customWidth="1"/>
    <col min="2" max="2" width="1.625" style="30" customWidth="1"/>
    <col min="3" max="3" width="8.25390625" style="30" customWidth="1"/>
    <col min="4" max="4" width="1.875" style="30" customWidth="1"/>
    <col min="5" max="5" width="7.625" style="30" customWidth="1"/>
    <col min="6" max="6" width="18.625" style="30" customWidth="1"/>
    <col min="7" max="7" width="6.875" style="30" customWidth="1"/>
    <col min="8" max="8" width="1.00390625" style="30" customWidth="1"/>
    <col min="9" max="9" width="6.125" style="30" customWidth="1"/>
    <col min="10" max="10" width="1.00390625" style="30" customWidth="1"/>
    <col min="11" max="11" width="9.625" style="30" customWidth="1"/>
    <col min="12" max="12" width="0.37109375" style="30" customWidth="1"/>
    <col min="13" max="13" width="9.625" style="30" customWidth="1"/>
    <col min="14" max="14" width="0.37109375" style="30" customWidth="1"/>
    <col min="15" max="15" width="9.625" style="30" customWidth="1"/>
    <col min="16" max="16" width="0.37109375" style="30" customWidth="1"/>
    <col min="17" max="17" width="9.50390625" style="30" customWidth="1"/>
    <col min="18" max="18" width="0.37109375" style="30" customWidth="1"/>
    <col min="19" max="19" width="9.625" style="30" customWidth="1"/>
    <col min="20" max="20" width="0.37109375" style="30" customWidth="1"/>
    <col min="21" max="21" width="9.625" style="30" customWidth="1"/>
    <col min="22" max="22" width="1.625" style="30" customWidth="1"/>
    <col min="23" max="16384" width="9.00390625" style="30" customWidth="1"/>
  </cols>
  <sheetData>
    <row r="1" spans="1:19" ht="12.75">
      <c r="A1" s="45" t="s">
        <v>149</v>
      </c>
      <c r="P1" s="44"/>
      <c r="R1" s="44" t="s">
        <v>123</v>
      </c>
      <c r="S1" s="47">
        <f ca="1">TODAY()</f>
        <v>45329</v>
      </c>
    </row>
    <row r="2" spans="1:19" ht="12.75">
      <c r="A2" s="46" t="s">
        <v>205</v>
      </c>
      <c r="B2" s="45"/>
      <c r="C2" s="45"/>
      <c r="D2" s="45"/>
      <c r="E2" s="45"/>
      <c r="F2" s="45"/>
      <c r="G2" s="45"/>
      <c r="H2" s="45"/>
      <c r="I2" s="45"/>
      <c r="J2" s="45"/>
      <c r="K2" s="45"/>
      <c r="L2" s="45"/>
      <c r="M2" s="45"/>
      <c r="N2" s="45"/>
      <c r="P2" s="45"/>
      <c r="Q2" s="33"/>
      <c r="S2" s="60">
        <f>-'Data Entry Page'!R3</f>
        <v>-2024</v>
      </c>
    </row>
    <row r="3" spans="1:20" ht="12.75">
      <c r="A3" s="45" t="s">
        <v>364</v>
      </c>
      <c r="B3" s="45"/>
      <c r="C3" s="45"/>
      <c r="D3" s="45"/>
      <c r="E3" s="45"/>
      <c r="F3" s="45"/>
      <c r="G3" s="45"/>
      <c r="H3" s="45"/>
      <c r="I3" s="45"/>
      <c r="J3" s="45"/>
      <c r="K3" s="45"/>
      <c r="L3" s="45"/>
      <c r="M3" s="45"/>
      <c r="N3" s="45"/>
      <c r="O3" s="75"/>
      <c r="P3" s="45"/>
      <c r="Q3" s="101"/>
      <c r="R3" s="75"/>
      <c r="T3" s="75"/>
    </row>
    <row r="4" spans="1:17" ht="18" customHeight="1">
      <c r="A4" s="233">
        <f>IF(+'Data Entry Page'!$A$3&lt;&gt;"",+'Data Entry Page'!$A$3,"")</f>
      </c>
      <c r="B4" s="234"/>
      <c r="C4" s="234"/>
      <c r="D4" s="234"/>
      <c r="E4" s="234"/>
      <c r="G4" s="74" t="str">
        <f>+'Data Entry Page'!H3</f>
        <v>30</v>
      </c>
      <c r="H4" s="72" t="s">
        <v>77</v>
      </c>
      <c r="I4" s="73" t="s">
        <v>180</v>
      </c>
      <c r="J4" s="72" t="s">
        <v>77</v>
      </c>
      <c r="K4" s="74">
        <f>IF(+'Data Entry Page'!L3&lt;&gt;"",+'Data Entry Page'!L3,"")</f>
      </c>
      <c r="L4" s="75"/>
      <c r="O4" s="76">
        <f>IF(+'Data Entry Page'!N3&lt;&gt;"",+'Data Entry Page'!N3,"")</f>
      </c>
      <c r="P4" s="76"/>
      <c r="Q4" s="76"/>
    </row>
    <row r="5" spans="1:19" ht="13.5" thickBot="1">
      <c r="A5" s="102" t="s">
        <v>430</v>
      </c>
      <c r="B5" s="102"/>
      <c r="C5" s="102"/>
      <c r="D5" s="102"/>
      <c r="E5" s="102"/>
      <c r="F5" s="102"/>
      <c r="G5" s="103" t="s">
        <v>431</v>
      </c>
      <c r="H5" s="103"/>
      <c r="I5" s="103"/>
      <c r="J5" s="103"/>
      <c r="K5" s="103"/>
      <c r="L5" s="102"/>
      <c r="M5" s="102"/>
      <c r="N5" s="102"/>
      <c r="O5" s="103" t="s">
        <v>414</v>
      </c>
      <c r="P5" s="103"/>
      <c r="Q5" s="103"/>
      <c r="R5" s="102"/>
      <c r="S5" s="102"/>
    </row>
    <row r="6" s="75" customFormat="1" ht="17.25" customHeight="1">
      <c r="A6" s="40" t="s">
        <v>223</v>
      </c>
    </row>
    <row r="7" spans="1:19" s="75" customFormat="1" ht="12.75">
      <c r="A7" s="244" t="s">
        <v>224</v>
      </c>
      <c r="B7" s="245"/>
      <c r="C7" s="245"/>
      <c r="D7" s="245"/>
      <c r="E7" s="245"/>
      <c r="F7" s="245"/>
      <c r="G7" s="245"/>
      <c r="H7" s="245"/>
      <c r="I7" s="245"/>
      <c r="J7" s="245"/>
      <c r="K7" s="245"/>
      <c r="L7" s="245"/>
      <c r="M7" s="245"/>
      <c r="N7" s="245"/>
      <c r="O7" s="245"/>
      <c r="P7" s="245"/>
      <c r="Q7" s="245"/>
      <c r="R7" s="245"/>
      <c r="S7" s="245"/>
    </row>
    <row r="8" spans="1:19" s="75" customFormat="1" ht="12.75">
      <c r="A8" s="244"/>
      <c r="B8" s="245"/>
      <c r="C8" s="245"/>
      <c r="D8" s="245"/>
      <c r="E8" s="245"/>
      <c r="F8" s="245"/>
      <c r="G8" s="245"/>
      <c r="H8" s="245"/>
      <c r="I8" s="245"/>
      <c r="J8" s="245"/>
      <c r="K8" s="245"/>
      <c r="L8" s="245"/>
      <c r="M8" s="245"/>
      <c r="N8" s="245"/>
      <c r="O8" s="245"/>
      <c r="P8" s="245"/>
      <c r="Q8" s="245"/>
      <c r="R8" s="245"/>
      <c r="S8" s="245"/>
    </row>
    <row r="9" spans="1:19" s="75" customFormat="1" ht="25.5" customHeight="1">
      <c r="A9" s="245"/>
      <c r="B9" s="245"/>
      <c r="C9" s="245"/>
      <c r="D9" s="245"/>
      <c r="E9" s="245"/>
      <c r="F9" s="245"/>
      <c r="G9" s="245"/>
      <c r="H9" s="245"/>
      <c r="I9" s="245"/>
      <c r="J9" s="245"/>
      <c r="K9" s="245"/>
      <c r="L9" s="245"/>
      <c r="M9" s="245"/>
      <c r="N9" s="245"/>
      <c r="O9" s="245"/>
      <c r="P9" s="245"/>
      <c r="Q9" s="245"/>
      <c r="R9" s="245"/>
      <c r="S9" s="245"/>
    </row>
    <row r="10" spans="1:19" s="75" customFormat="1" ht="6.75" customHeight="1">
      <c r="A10" s="77"/>
      <c r="B10" s="77"/>
      <c r="C10" s="77"/>
      <c r="D10" s="77"/>
      <c r="E10" s="77"/>
      <c r="F10" s="77"/>
      <c r="G10" s="77"/>
      <c r="H10" s="77"/>
      <c r="I10" s="77"/>
      <c r="J10" s="77"/>
      <c r="K10" s="77"/>
      <c r="L10" s="77"/>
      <c r="M10" s="77"/>
      <c r="N10" s="77"/>
      <c r="O10" s="77"/>
      <c r="P10" s="77"/>
      <c r="Q10" s="77"/>
      <c r="R10" s="77"/>
      <c r="S10" s="77"/>
    </row>
    <row r="11" spans="1:19" ht="12.75">
      <c r="A11" s="65"/>
      <c r="B11" s="65"/>
      <c r="C11" s="65"/>
      <c r="D11" s="65"/>
      <c r="E11" s="65"/>
      <c r="F11" s="65"/>
      <c r="G11" s="65"/>
      <c r="H11" s="65"/>
      <c r="I11" s="65"/>
      <c r="J11" s="41"/>
      <c r="K11" s="76" t="s">
        <v>3</v>
      </c>
      <c r="L11" s="76"/>
      <c r="M11" s="76"/>
      <c r="N11" s="76"/>
      <c r="O11" s="76"/>
      <c r="P11" s="78"/>
      <c r="Q11" s="79" t="s">
        <v>6</v>
      </c>
      <c r="S11" s="80" t="s">
        <v>45</v>
      </c>
    </row>
    <row r="12" spans="1:19" ht="12.75">
      <c r="A12" s="65"/>
      <c r="B12" s="65"/>
      <c r="C12" s="65"/>
      <c r="D12" s="65"/>
      <c r="E12" s="65"/>
      <c r="F12" s="65"/>
      <c r="G12" s="65"/>
      <c r="H12" s="65"/>
      <c r="I12" s="65"/>
      <c r="J12" s="41"/>
      <c r="K12" s="74" t="s">
        <v>2</v>
      </c>
      <c r="L12" s="78"/>
      <c r="M12" s="74" t="s">
        <v>4</v>
      </c>
      <c r="N12" s="78"/>
      <c r="O12" s="74" t="s">
        <v>5</v>
      </c>
      <c r="P12" s="78"/>
      <c r="Q12" s="81" t="s">
        <v>7</v>
      </c>
      <c r="S12" s="74" t="s">
        <v>114</v>
      </c>
    </row>
    <row r="13" spans="1:10" ht="12.75">
      <c r="A13" s="82" t="s">
        <v>0</v>
      </c>
      <c r="B13" s="53" t="s">
        <v>225</v>
      </c>
      <c r="C13" s="53"/>
      <c r="D13" s="27"/>
      <c r="E13" s="27"/>
      <c r="F13" s="27"/>
      <c r="G13" s="27"/>
      <c r="H13" s="27"/>
      <c r="I13" s="27"/>
      <c r="J13" s="27"/>
    </row>
    <row r="14" spans="1:10" ht="12.75">
      <c r="A14" s="82"/>
      <c r="B14" s="27" t="s">
        <v>226</v>
      </c>
      <c r="C14" s="27"/>
      <c r="D14" s="27"/>
      <c r="E14" s="27"/>
      <c r="F14" s="27"/>
      <c r="G14" s="27"/>
      <c r="H14" s="27"/>
      <c r="I14" s="27"/>
      <c r="J14" s="27"/>
    </row>
    <row r="15" spans="1:10" ht="12.75">
      <c r="A15" s="82"/>
      <c r="B15" s="27" t="s">
        <v>227</v>
      </c>
      <c r="C15" s="27"/>
      <c r="D15" s="27"/>
      <c r="E15" s="27"/>
      <c r="F15" s="27"/>
      <c r="G15" s="27"/>
      <c r="H15" s="27"/>
      <c r="I15" s="27"/>
      <c r="J15" s="27"/>
    </row>
    <row r="16" spans="1:19" ht="12.75">
      <c r="A16" s="82"/>
      <c r="B16" s="30" t="s">
        <v>228</v>
      </c>
      <c r="D16" s="27"/>
      <c r="E16" s="27"/>
      <c r="F16" s="27"/>
      <c r="G16" s="27"/>
      <c r="H16" s="27"/>
      <c r="I16" s="27"/>
      <c r="J16" s="27"/>
      <c r="K16" s="83">
        <f>IF(+'Data Entry Page'!$R$12&lt;&gt;"",IF(+'Data Entry Page'!J$12&gt;0,+'Data Entry Page'!J$12,0),"")</f>
      </c>
      <c r="L16" s="84"/>
      <c r="M16" s="83">
        <f>IF(+'Data Entry Page'!$R$12&lt;&gt;"",IF(+'Data Entry Page'!L$12&gt;0,+'Data Entry Page'!L$12,0),"")</f>
      </c>
      <c r="N16" s="84"/>
      <c r="O16" s="83">
        <f>IF(+'Data Entry Page'!$R$12&lt;&gt;"",IF(+'Data Entry Page'!N$12&gt;0,+'Data Entry Page'!N$12,0),"")</f>
      </c>
      <c r="P16" s="84"/>
      <c r="Q16" s="83">
        <f>IF(+'Data Entry Page'!$R$12&lt;&gt;"",IF(+'Data Entry Page'!P$12&gt;0,+'Data Entry Page'!P$12,0),"")</f>
      </c>
      <c r="S16" s="85">
        <f>IF('Data Entry Page'!R12&lt;&gt;"",'Data Entry Page'!R12,"")</f>
      </c>
    </row>
    <row r="17" spans="1:19" ht="12.75">
      <c r="A17" s="82" t="s">
        <v>8</v>
      </c>
      <c r="B17" s="53" t="s">
        <v>420</v>
      </c>
      <c r="C17" s="53"/>
      <c r="D17" s="27"/>
      <c r="E17" s="27"/>
      <c r="F17" s="27"/>
      <c r="G17" s="27"/>
      <c r="H17" s="27"/>
      <c r="I17" s="27"/>
      <c r="J17" s="61"/>
      <c r="M17" s="80"/>
      <c r="N17" s="80"/>
      <c r="O17" s="80"/>
      <c r="P17" s="80"/>
      <c r="Q17" s="80"/>
      <c r="R17" s="80"/>
      <c r="S17" s="80"/>
    </row>
    <row r="18" spans="1:19" ht="12.75">
      <c r="A18" s="82"/>
      <c r="B18" s="27" t="s">
        <v>406</v>
      </c>
      <c r="C18" s="53"/>
      <c r="D18" s="27"/>
      <c r="E18" s="27"/>
      <c r="F18" s="27"/>
      <c r="G18" s="27"/>
      <c r="H18" s="27"/>
      <c r="I18" s="27"/>
      <c r="J18" s="61"/>
      <c r="M18" s="80"/>
      <c r="N18" s="80"/>
      <c r="O18" s="80"/>
      <c r="P18" s="80"/>
      <c r="Q18" s="80"/>
      <c r="R18" s="80"/>
      <c r="S18" s="80"/>
    </row>
    <row r="19" spans="2:19" ht="12.75">
      <c r="B19" s="27" t="s">
        <v>229</v>
      </c>
      <c r="D19" s="27"/>
      <c r="E19" s="27"/>
      <c r="F19" s="27"/>
      <c r="G19" s="27"/>
      <c r="H19" s="27"/>
      <c r="I19" s="27"/>
      <c r="J19" s="61"/>
      <c r="K19" s="83">
        <f>IF('Form A'!I$108=0,0,IF(+'Form A'!I$108&gt;0,+'Form A'!I$108,""))</f>
      </c>
      <c r="L19" s="84"/>
      <c r="M19" s="83">
        <f>IF('Form A'!K$108=0,0,IF(+'Form A'!K$108&gt;0,+'Form A'!K$108,""))</f>
      </c>
      <c r="N19" s="84"/>
      <c r="O19" s="83">
        <f>IF('Form A'!M$108=0,0,IF(+'Form A'!M$108&gt;0,+'Form A'!M$108,""))</f>
      </c>
      <c r="P19" s="84"/>
      <c r="Q19" s="83">
        <f>IF('Form A'!O$108=0,0,IF(+'Form A'!O$108&gt;0,+'Form A'!O$108,""))</f>
      </c>
      <c r="S19" s="85">
        <f>IF('Form A'!T$82=0,0,IF('Form A'!T$82&gt;0,'Form A'!T$82,""))</f>
      </c>
    </row>
    <row r="20" spans="1:19" ht="12.75">
      <c r="A20" s="82" t="s">
        <v>138</v>
      </c>
      <c r="B20" s="53" t="s">
        <v>230</v>
      </c>
      <c r="C20" s="53"/>
      <c r="D20" s="27"/>
      <c r="E20" s="27"/>
      <c r="F20" s="27"/>
      <c r="G20" s="27"/>
      <c r="H20" s="27"/>
      <c r="I20" s="27"/>
      <c r="J20" s="27"/>
      <c r="M20" s="80"/>
      <c r="N20" s="80"/>
      <c r="O20" s="80"/>
      <c r="P20" s="80"/>
      <c r="Q20" s="80"/>
      <c r="R20" s="80"/>
      <c r="S20" s="80"/>
    </row>
    <row r="21" spans="1:19" ht="12.75" customHeight="1">
      <c r="A21" s="82"/>
      <c r="B21" s="250" t="s">
        <v>485</v>
      </c>
      <c r="C21" s="251"/>
      <c r="D21" s="251"/>
      <c r="E21" s="251"/>
      <c r="F21" s="251"/>
      <c r="G21" s="251"/>
      <c r="H21" s="251"/>
      <c r="I21" s="251"/>
      <c r="J21" s="251"/>
      <c r="K21" s="251"/>
      <c r="L21" s="251"/>
      <c r="M21" s="251"/>
      <c r="N21" s="251"/>
      <c r="O21" s="251"/>
      <c r="P21" s="251"/>
      <c r="Q21" s="251"/>
      <c r="R21" s="251"/>
      <c r="S21" s="251"/>
    </row>
    <row r="22" spans="1:10" ht="12.75">
      <c r="A22" s="82"/>
      <c r="B22" s="53" t="s">
        <v>231</v>
      </c>
      <c r="C22" s="53"/>
      <c r="D22" s="27"/>
      <c r="E22" s="27"/>
      <c r="F22" s="27"/>
      <c r="G22" s="27"/>
      <c r="H22" s="27"/>
      <c r="I22" s="27"/>
      <c r="J22" s="27"/>
    </row>
    <row r="23" spans="1:10" ht="12.75">
      <c r="A23" s="82"/>
      <c r="B23" s="27" t="s">
        <v>232</v>
      </c>
      <c r="C23" s="27"/>
      <c r="D23" s="27"/>
      <c r="E23" s="27"/>
      <c r="F23" s="27"/>
      <c r="G23" s="240">
        <f>IF('Data Entry Page'!N17&lt;&gt;"",'Data Entry Page'!N17,"")</f>
      </c>
      <c r="H23" s="241"/>
      <c r="I23" s="241"/>
      <c r="J23" s="27"/>
    </row>
    <row r="24" spans="1:19" ht="12.75">
      <c r="A24" s="82"/>
      <c r="B24" s="58"/>
      <c r="C24" s="58"/>
      <c r="D24" s="61"/>
      <c r="E24" s="61"/>
      <c r="F24" s="61"/>
      <c r="G24" s="61"/>
      <c r="H24" s="61"/>
      <c r="I24" s="61"/>
      <c r="J24" s="61"/>
      <c r="K24" s="83">
        <f>IF(AND('Data Entry Page'!$F$33="Yes",'Data Entry Page'!$R$31&lt;1),+'Form B'!G35,IF('Data Entry Page'!N17&lt;&gt;"",'Data Entry Page'!P17,""))</f>
      </c>
      <c r="L24" s="84"/>
      <c r="M24" s="83">
        <f>IF(AND('Data Entry Page'!$H$33="Yes",'Data Entry Page'!$R$31&lt;1),+'Form B'!I35,IF('Data Entry Page'!N17&lt;&gt;"",'Data Entry Page'!P17,""))</f>
      </c>
      <c r="N24" s="84"/>
      <c r="O24" s="83">
        <f>IF(AND('Data Entry Page'!$J$33="Yes",'Data Entry Page'!$R$31&lt;1),+'Form B'!K35,IF('Data Entry Page'!N17&lt;&gt;"",'Data Entry Page'!P17,""))</f>
      </c>
      <c r="P24" s="84"/>
      <c r="Q24" s="83">
        <f>IF(AND('Data Entry Page'!$L$33="Yes",'Data Entry Page'!$R$31&lt;1),+'Form B'!M35,IF('Data Entry Page'!N17&lt;&gt;"",'Data Entry Page'!P17,""))</f>
      </c>
      <c r="S24" s="83">
        <f>IF('Data Entry Page'!F31&lt;&gt;"",IF(OR('Data Entry Page'!F33="Yes",'Data Entry Page'!H33="Yes",'Data Entry Page'!J33="Yes",'Data Entry Page'!L33="Yes"),'Form B'!O42,IF('Data Entry Page'!N17&lt;&gt;"",'Data Entry Page'!P17,"")),"")</f>
      </c>
    </row>
    <row r="25" spans="1:3" ht="12.75">
      <c r="A25" s="82" t="s">
        <v>9</v>
      </c>
      <c r="B25" s="46" t="s">
        <v>233</v>
      </c>
      <c r="C25" s="46"/>
    </row>
    <row r="26" spans="1:19" ht="12.75">
      <c r="A26" s="82"/>
      <c r="B26" s="30" t="s">
        <v>234</v>
      </c>
      <c r="K26" s="83">
        <f>IF(AND('Data Entry Page'!$F$33="Yes",'Data Entry Page'!$R$31&lt;1),+'Summary Page'!K$24,IF('Summary Page'!K$19&lt;&gt;"",'Summary Page'!K19,""))</f>
      </c>
      <c r="M26" s="83">
        <f>IF(AND('Data Entry Page'!$H$33="Yes",'Data Entry Page'!$R$31&lt;1),+'Summary Page'!M$24,IF('Summary Page'!M$19&lt;&gt;"",'Summary Page'!M19,""))</f>
      </c>
      <c r="O26" s="83">
        <f>IF(AND('Data Entry Page'!$J$33="Yes",'Data Entry Page'!$R$31&lt;1),+'Summary Page'!O$24,IF('Summary Page'!O$19&lt;&gt;"",'Summary Page'!O19,""))</f>
      </c>
      <c r="Q26" s="83">
        <f>IF(AND('Data Entry Page'!$L$33="Yes",'Data Entry Page'!$R$31&lt;1),+'Summary Page'!Q$24,IF('Summary Page'!Q$19&lt;&gt;"",'Summary Page'!Q19,""))</f>
      </c>
      <c r="S26" s="83">
        <f>IF(S24&lt;&gt;"",'Summary Page'!S24,'Summary Page'!S19)</f>
      </c>
    </row>
    <row r="27" spans="1:19" ht="12.75">
      <c r="A27" s="82" t="s">
        <v>10</v>
      </c>
      <c r="B27" s="46" t="s">
        <v>235</v>
      </c>
      <c r="C27" s="46"/>
      <c r="M27" s="80"/>
      <c r="N27" s="80"/>
      <c r="O27" s="80"/>
      <c r="P27" s="80"/>
      <c r="Q27" s="80"/>
      <c r="R27" s="80"/>
      <c r="S27" s="80"/>
    </row>
    <row r="28" spans="2:19" s="87" customFormat="1" ht="12.75">
      <c r="B28" s="242" t="s">
        <v>236</v>
      </c>
      <c r="C28" s="242"/>
      <c r="D28" s="242"/>
      <c r="E28" s="242"/>
      <c r="F28" s="242"/>
      <c r="G28" s="242"/>
      <c r="H28" s="242"/>
      <c r="I28" s="242"/>
      <c r="K28" s="85">
        <f>IF(OR('Data Entry Page'!$F$33&lt;&gt;"Yes",'Data Entry Page'!$R$31&gt;1),IF('Data Entry Page'!J16&lt;&gt;"",'Data Entry Page'!J$16,""),'Summary Page'!K24)</f>
      </c>
      <c r="L28" s="88"/>
      <c r="M28" s="85">
        <f>IF(OR('Data Entry Page'!$H$33&lt;&gt;"Yes",'Data Entry Page'!$R$31&gt;1),IF('Data Entry Page'!L16&lt;&gt;"",'Data Entry Page'!L$16,""),'Summary Page'!M24)</f>
      </c>
      <c r="N28" s="88"/>
      <c r="O28" s="85">
        <f>IF(OR('Data Entry Page'!$J$33&lt;&gt;"Yes",'Data Entry Page'!$R$31&gt;1),IF('Data Entry Page'!N16&lt;&gt;"",'Data Entry Page'!N$16,""),'Summary Page'!O24)</f>
      </c>
      <c r="P28" s="88"/>
      <c r="Q28" s="85">
        <f>IF(OR('Data Entry Page'!$L$33&lt;&gt;"Yes",'Data Entry Page'!$R$31&gt;1),IF('Data Entry Page'!P16&lt;&gt;"",'Data Entry Page'!P$16,""),'Summary Page'!Q24)</f>
      </c>
      <c r="S28" s="85">
        <f>IF('Data Entry Page'!$R$16&gt;0,IF('Summary Page'!S26&gt;'Data Entry Page'!R$16,IF(OR('Summary Page'!S24&lt;&gt;"N/A",'Summary Page'!S24&lt;&gt;""),'Summary Page'!S26,'Data Entry Page'!R$16),'Data Entry Page'!R$16),"")</f>
      </c>
    </row>
    <row r="29" spans="2:19" s="87" customFormat="1" ht="12.75" hidden="1">
      <c r="B29" s="172"/>
      <c r="C29" s="172"/>
      <c r="D29" s="172"/>
      <c r="E29" s="172"/>
      <c r="F29" s="172"/>
      <c r="G29" s="172"/>
      <c r="H29" s="172"/>
      <c r="I29" s="172"/>
      <c r="K29" s="183">
        <f>IF('Data Entry Page'!$H$51&gt;0,IF('Summary Page'!K26&lt;'Summary Page'!K28,'Summary Page'!K26,'Summary Page'!K28),"")</f>
      </c>
      <c r="L29" s="88"/>
      <c r="M29" s="183">
        <f>IF('Data Entry Page'!$H$51&gt;0,IF('Summary Page'!M26&lt;'Summary Page'!M28,'Summary Page'!M26,'Summary Page'!M28),"")</f>
      </c>
      <c r="N29" s="88"/>
      <c r="O29" s="183">
        <f>IF('Data Entry Page'!$H$51&gt;0,IF('Summary Page'!O26&lt;'Summary Page'!O28,'Summary Page'!O26,'Summary Page'!O28),"")</f>
      </c>
      <c r="P29" s="88"/>
      <c r="Q29" s="183">
        <f>IF('Data Entry Page'!$H$51&gt;0,IF('Summary Page'!Q26&lt;'Summary Page'!Q28,'Summary Page'!Q26,'Summary Page'!Q28),"")</f>
      </c>
      <c r="S29" s="183">
        <f>IF('Data Entry Page'!$H$51&gt;0,IF('Summary Page'!S26&lt;'Summary Page'!S28,'Summary Page'!S26,'Summary Page'!S28),"")</f>
      </c>
    </row>
    <row r="30" spans="1:19" ht="12.75" customHeight="1">
      <c r="A30" s="82" t="s">
        <v>11</v>
      </c>
      <c r="B30" s="89" t="s">
        <v>408</v>
      </c>
      <c r="C30" s="46"/>
      <c r="M30" s="80"/>
      <c r="N30" s="80"/>
      <c r="O30" s="80"/>
      <c r="P30" s="80"/>
      <c r="Q30" s="80"/>
      <c r="R30" s="80"/>
      <c r="S30" s="80"/>
    </row>
    <row r="31" spans="2:19" ht="14.25" customHeight="1">
      <c r="B31" s="90" t="s">
        <v>407</v>
      </c>
      <c r="K31" s="83">
        <f>IF(K29&lt;&gt;"",IF(K26&lt;1,IF(K26&lt;K28,ROUND(K26,3),ROUNDDOWN(K28,3)),IF(K26&lt;K28,ROUND(K26,4),ROUND(K28,4))),"")</f>
      </c>
      <c r="M31" s="83">
        <f>IF(M29&lt;&gt;"",IF(M26&lt;1,IF(M26&lt;M28,ROUND(M26,3),ROUNDDOWN(M28,3)),IF(M26&lt;M28,ROUND(M26,4),ROUND(M28,4))),"")</f>
      </c>
      <c r="O31" s="83">
        <f>IF(O29&lt;&gt;"",IF(O26&lt;1,IF(O26&lt;O28,ROUND(O26,3),ROUNDDOWN(O28,3)),IF(O26&lt;O28,ROUND(O26,4),ROUND(O28,4))),"")</f>
      </c>
      <c r="Q31" s="83">
        <f>IF(Q29&lt;&gt;"",IF(Q26&lt;1,IF(Q26&lt;Q28,ROUND(Q26,3),ROUNDDOWN(Q28,3)),IF(Q26&lt;Q28,ROUND(Q26,4),ROUND(Q28,4))),"")</f>
      </c>
      <c r="S31" s="83">
        <f>IF('Summary Page'!S29&lt;&gt;"",ROUND('Summary Page'!S29,4),"")</f>
      </c>
    </row>
    <row r="32" spans="1:10" ht="12.75">
      <c r="A32" s="82" t="s">
        <v>12</v>
      </c>
      <c r="B32" s="91" t="s">
        <v>21</v>
      </c>
      <c r="C32" s="53" t="s">
        <v>409</v>
      </c>
      <c r="D32" s="27"/>
      <c r="E32" s="27"/>
      <c r="F32" s="27"/>
      <c r="G32" s="27"/>
      <c r="H32" s="27"/>
      <c r="I32" s="27"/>
      <c r="J32" s="61"/>
    </row>
    <row r="33" spans="1:19" ht="12.75">
      <c r="A33" s="82"/>
      <c r="C33" s="27" t="s">
        <v>410</v>
      </c>
      <c r="D33" s="27"/>
      <c r="E33" s="27"/>
      <c r="F33" s="27"/>
      <c r="G33" s="27"/>
      <c r="H33" s="27"/>
      <c r="I33" s="27"/>
      <c r="J33" s="61"/>
      <c r="K33" s="92"/>
      <c r="L33" s="93"/>
      <c r="M33" s="92"/>
      <c r="N33" s="93"/>
      <c r="O33" s="92"/>
      <c r="P33" s="93"/>
      <c r="Q33" s="92"/>
      <c r="R33" s="27"/>
      <c r="S33" s="27"/>
    </row>
    <row r="34" spans="1:19" ht="12.75">
      <c r="A34" s="82"/>
      <c r="C34" s="27" t="s">
        <v>411</v>
      </c>
      <c r="D34" s="27"/>
      <c r="E34" s="27"/>
      <c r="F34" s="27"/>
      <c r="G34" s="27"/>
      <c r="H34" s="27"/>
      <c r="I34" s="27"/>
      <c r="J34" s="61"/>
      <c r="K34" s="197"/>
      <c r="L34" s="198"/>
      <c r="M34" s="197"/>
      <c r="N34" s="198"/>
      <c r="O34" s="197"/>
      <c r="P34" s="198"/>
      <c r="Q34" s="197"/>
      <c r="R34" s="27"/>
      <c r="S34" s="27"/>
    </row>
    <row r="35" spans="1:19" ht="12.75">
      <c r="A35" s="82"/>
      <c r="B35" s="91" t="s">
        <v>22</v>
      </c>
      <c r="C35" s="53" t="s">
        <v>237</v>
      </c>
      <c r="D35" s="27"/>
      <c r="E35" s="27"/>
      <c r="F35" s="27"/>
      <c r="G35" s="27"/>
      <c r="H35" s="27"/>
      <c r="I35" s="27"/>
      <c r="J35" s="61"/>
      <c r="M35" s="27"/>
      <c r="N35" s="27"/>
      <c r="O35" s="27"/>
      <c r="P35" s="27"/>
      <c r="Q35" s="27"/>
      <c r="R35" s="27"/>
      <c r="S35" s="27"/>
    </row>
    <row r="36" spans="1:19" ht="12.75">
      <c r="A36" s="82"/>
      <c r="B36" s="91"/>
      <c r="C36" s="53" t="s">
        <v>412</v>
      </c>
      <c r="D36" s="27"/>
      <c r="E36" s="27"/>
      <c r="F36" s="27"/>
      <c r="G36" s="27"/>
      <c r="H36" s="27"/>
      <c r="I36" s="27"/>
      <c r="J36" s="61"/>
      <c r="R36" s="27"/>
      <c r="S36" s="27"/>
    </row>
    <row r="37" spans="1:19" ht="12.75">
      <c r="A37" s="82"/>
      <c r="B37" s="91"/>
      <c r="C37" s="27" t="s">
        <v>238</v>
      </c>
      <c r="D37" s="27"/>
      <c r="E37" s="27"/>
      <c r="F37" s="27"/>
      <c r="G37" s="27"/>
      <c r="H37" s="27"/>
      <c r="I37" s="27"/>
      <c r="J37" s="61"/>
      <c r="K37" s="92"/>
      <c r="L37" s="93"/>
      <c r="M37" s="92"/>
      <c r="N37" s="93"/>
      <c r="O37" s="92"/>
      <c r="P37" s="93"/>
      <c r="Q37" s="92"/>
      <c r="R37" s="27"/>
      <c r="S37" s="27"/>
    </row>
    <row r="38" spans="1:3" ht="12.75">
      <c r="A38" s="82" t="s">
        <v>13</v>
      </c>
      <c r="B38" s="46" t="s">
        <v>239</v>
      </c>
      <c r="C38" s="46"/>
    </row>
    <row r="39" spans="1:3" ht="12.75">
      <c r="A39" s="82"/>
      <c r="B39" s="30" t="s">
        <v>240</v>
      </c>
      <c r="C39" s="46"/>
    </row>
    <row r="40" spans="1:17" ht="12.75">
      <c r="A40" s="82"/>
      <c r="B40" s="30" t="s">
        <v>152</v>
      </c>
      <c r="C40" s="46"/>
      <c r="K40" s="92"/>
      <c r="L40" s="93"/>
      <c r="M40" s="92"/>
      <c r="N40" s="93"/>
      <c r="O40" s="92"/>
      <c r="P40" s="93"/>
      <c r="Q40" s="92"/>
    </row>
    <row r="41" spans="1:3" ht="12.75">
      <c r="A41" s="82" t="s">
        <v>14</v>
      </c>
      <c r="B41" s="46" t="s">
        <v>413</v>
      </c>
      <c r="C41" s="46"/>
    </row>
    <row r="42" spans="1:17" ht="12.75">
      <c r="A42" s="82"/>
      <c r="B42" s="30" t="s">
        <v>153</v>
      </c>
      <c r="C42" s="46"/>
      <c r="K42" s="92"/>
      <c r="L42" s="93"/>
      <c r="M42" s="92"/>
      <c r="N42" s="93"/>
      <c r="O42" s="92"/>
      <c r="P42" s="93"/>
      <c r="Q42" s="92"/>
    </row>
    <row r="43" spans="1:19" ht="12.75">
      <c r="A43" s="82" t="s">
        <v>15</v>
      </c>
      <c r="B43" s="46" t="s">
        <v>241</v>
      </c>
      <c r="C43" s="46"/>
      <c r="K43" s="85">
        <f>IF('Data Entry Page'!$H$51&lt;&gt;"",IF('Data Entry Page'!J12&gt;0,+K31-K33-K37-K40+K42,""),"")</f>
      </c>
      <c r="L43" s="84"/>
      <c r="M43" s="85">
        <f>IF('Data Entry Page'!$H$51&lt;&gt;"",IF('Data Entry Page'!L12&gt;0,+M31-M33-M37-M40+M42,""),"")</f>
      </c>
      <c r="N43" s="84"/>
      <c r="O43" s="85">
        <f>IF('Data Entry Page'!$H$51&lt;&gt;"",IF('Data Entry Page'!N12&gt;0,+O31-O33-O37-O40+O42,""),"")</f>
      </c>
      <c r="P43" s="84"/>
      <c r="Q43" s="85">
        <f>IF('Data Entry Page'!$H$51&lt;&gt;"",IF('Data Entry Page'!P12&gt;0,+Q31-Q33-Q37-Q40+Q42,""),"")</f>
      </c>
      <c r="R43" s="84"/>
      <c r="S43" s="84"/>
    </row>
    <row r="44" spans="1:17" ht="12.75">
      <c r="A44" s="82" t="s">
        <v>1</v>
      </c>
      <c r="B44" s="46" t="s">
        <v>242</v>
      </c>
      <c r="C44" s="27"/>
      <c r="D44" s="27"/>
      <c r="E44" s="27"/>
      <c r="F44" s="27"/>
      <c r="G44" s="27"/>
      <c r="H44" s="27"/>
      <c r="I44" s="27"/>
      <c r="J44" s="27"/>
      <c r="K44" s="83">
        <f>IF('Data Entry Page'!$L$51&gt;0,+'Form C'!$N$42,"")</f>
      </c>
      <c r="L44" s="84"/>
      <c r="M44" s="83">
        <f>IF('Data Entry Page'!$L$51&gt;0,+'Form C'!$N$42,"")</f>
      </c>
      <c r="N44" s="84"/>
      <c r="O44" s="83">
        <f>IF('Data Entry Page'!$L$51&gt;0,+'Form C'!$N$42,"")</f>
      </c>
      <c r="P44" s="84"/>
      <c r="Q44" s="83">
        <f>IF('Data Entry Page'!$L$51&gt;0,+'Form C'!$N$42,"")</f>
      </c>
    </row>
    <row r="45" spans="1:17" ht="12.75">
      <c r="A45" s="82" t="s">
        <v>16</v>
      </c>
      <c r="B45" s="46" t="s">
        <v>484</v>
      </c>
      <c r="C45" s="46"/>
      <c r="K45" s="80"/>
      <c r="L45" s="80"/>
      <c r="M45" s="80"/>
      <c r="N45" s="80"/>
      <c r="O45" s="80"/>
      <c r="P45" s="80"/>
      <c r="Q45" s="80"/>
    </row>
    <row r="46" spans="2:19" ht="12.75">
      <c r="B46" s="30" t="s">
        <v>483</v>
      </c>
      <c r="K46" s="83">
        <f>IF(OR('Data Entry Page'!$F$33="No",'Data Entry Page'!$R$31&gt;0),+'Form B'!G35,"")</f>
      </c>
      <c r="L46" s="84"/>
      <c r="M46" s="83">
        <f>IF(OR('Data Entry Page'!$F$33="No",'Data Entry Page'!$R$31&gt;0),+'Form B'!I35,"")</f>
      </c>
      <c r="N46" s="84"/>
      <c r="O46" s="83">
        <f>IF(OR('Data Entry Page'!$F$33="No",'Data Entry Page'!$R$31&gt;0),+'Form B'!K35,"")</f>
      </c>
      <c r="P46" s="84"/>
      <c r="Q46" s="83">
        <f>IF(OR('Data Entry Page'!$F$33="No",'Data Entry Page'!$R$31&gt;0),+'Form B'!M35,"")</f>
      </c>
      <c r="S46" s="83">
        <f>IF(AND('Data Entry Page'!$F$33="No",'Data Entry Page'!H33="No",'Data Entry Page'!J33="No",'Data Entry Page'!L33="No"),'Form B'!O42,"")</f>
      </c>
    </row>
    <row r="47" spans="11:19" ht="9" customHeight="1">
      <c r="K47" s="104"/>
      <c r="L47" s="84"/>
      <c r="M47" s="104"/>
      <c r="N47" s="84"/>
      <c r="O47" s="104"/>
      <c r="P47" s="84"/>
      <c r="Q47" s="104"/>
      <c r="S47" s="104"/>
    </row>
    <row r="48" spans="1:17" ht="12.75">
      <c r="A48" s="94" t="s">
        <v>243</v>
      </c>
      <c r="B48" s="75"/>
      <c r="C48" s="75"/>
      <c r="D48" s="75"/>
      <c r="E48" s="75"/>
      <c r="F48" s="75"/>
      <c r="G48" s="75"/>
      <c r="H48" s="75"/>
      <c r="I48" s="75"/>
      <c r="J48" s="75"/>
      <c r="K48" s="75"/>
      <c r="L48" s="75"/>
      <c r="M48" s="75"/>
      <c r="N48" s="75"/>
      <c r="O48" s="75"/>
      <c r="P48" s="75"/>
      <c r="Q48" s="75"/>
    </row>
    <row r="49" spans="1:15" ht="12.75">
      <c r="A49" s="27" t="s">
        <v>20</v>
      </c>
      <c r="B49" s="27"/>
      <c r="C49" s="27"/>
      <c r="D49" s="237"/>
      <c r="E49" s="237"/>
      <c r="F49" s="236"/>
      <c r="G49" s="58" t="s">
        <v>79</v>
      </c>
      <c r="H49" s="58"/>
      <c r="I49" s="243">
        <f>+A4</f>
      </c>
      <c r="J49" s="243"/>
      <c r="K49" s="243"/>
      <c r="L49" s="243"/>
      <c r="M49" s="243"/>
      <c r="N49" s="243"/>
      <c r="O49" s="95" t="s">
        <v>461</v>
      </c>
    </row>
    <row r="50" spans="1:17" ht="12.75">
      <c r="A50" s="30" t="s">
        <v>80</v>
      </c>
      <c r="B50" s="27"/>
      <c r="C50" s="27"/>
      <c r="D50" s="238"/>
      <c r="E50" s="238"/>
      <c r="F50" s="239"/>
      <c r="G50" s="95" t="s">
        <v>244</v>
      </c>
      <c r="H50" s="27"/>
      <c r="I50" s="27"/>
      <c r="J50" s="27"/>
      <c r="K50" s="27"/>
      <c r="L50" s="27"/>
      <c r="M50" s="27"/>
      <c r="N50" s="27"/>
      <c r="O50" s="27"/>
      <c r="P50" s="27"/>
      <c r="Q50" s="27"/>
    </row>
    <row r="51" spans="1:17" ht="12.75">
      <c r="A51" s="30" t="s">
        <v>113</v>
      </c>
      <c r="B51" s="27"/>
      <c r="C51" s="27"/>
      <c r="F51" s="95"/>
      <c r="G51" s="95"/>
      <c r="H51" s="27"/>
      <c r="I51" s="27"/>
      <c r="J51" s="27"/>
      <c r="K51" s="27"/>
      <c r="L51" s="27"/>
      <c r="M51" s="27"/>
      <c r="N51" s="27"/>
      <c r="O51" s="27"/>
      <c r="P51" s="27"/>
      <c r="Q51" s="27"/>
    </row>
    <row r="52" spans="2:17" ht="12.75">
      <c r="B52" s="27"/>
      <c r="C52" s="27"/>
      <c r="F52" s="95"/>
      <c r="G52" s="95"/>
      <c r="H52" s="27"/>
      <c r="I52" s="27"/>
      <c r="J52" s="27"/>
      <c r="K52" s="27"/>
      <c r="L52" s="27"/>
      <c r="M52" s="27"/>
      <c r="N52" s="27"/>
      <c r="O52" s="27"/>
      <c r="P52" s="27"/>
      <c r="Q52" s="27"/>
    </row>
    <row r="53" spans="1:19" ht="12.75">
      <c r="A53" s="2" t="s">
        <v>415</v>
      </c>
      <c r="B53" s="1"/>
      <c r="C53" s="1"/>
      <c r="D53" s="1"/>
      <c r="E53" s="1"/>
      <c r="F53" s="1"/>
      <c r="G53" s="1"/>
      <c r="H53" s="1"/>
      <c r="I53" s="1"/>
      <c r="J53" s="1"/>
      <c r="L53" s="96"/>
      <c r="M53" s="1"/>
      <c r="N53" s="1"/>
      <c r="O53" s="1"/>
      <c r="P53" s="1"/>
      <c r="Q53" s="97"/>
      <c r="S53" s="96"/>
    </row>
    <row r="54" spans="1:19" ht="12.75">
      <c r="A54" s="235"/>
      <c r="B54" s="236"/>
      <c r="C54" s="236"/>
      <c r="F54" s="237"/>
      <c r="G54" s="236"/>
      <c r="H54" s="236"/>
      <c r="K54" s="237"/>
      <c r="L54" s="236"/>
      <c r="M54" s="236"/>
      <c r="Q54" s="253"/>
      <c r="R54" s="253"/>
      <c r="S54" s="253"/>
    </row>
    <row r="55" spans="1:19" ht="12.75">
      <c r="A55" s="232" t="s">
        <v>60</v>
      </c>
      <c r="B55" s="232"/>
      <c r="C55" s="232"/>
      <c r="F55" s="232" t="s">
        <v>17</v>
      </c>
      <c r="G55" s="232"/>
      <c r="H55" s="232"/>
      <c r="K55" s="232" t="s">
        <v>18</v>
      </c>
      <c r="L55" s="232"/>
      <c r="M55" s="232"/>
      <c r="Q55" s="254" t="s">
        <v>83</v>
      </c>
      <c r="R55" s="254"/>
      <c r="S55" s="254"/>
    </row>
    <row r="56" spans="1:17" ht="7.5" customHeight="1">
      <c r="A56" s="58"/>
      <c r="B56" s="80"/>
      <c r="C56" s="80"/>
      <c r="F56" s="58"/>
      <c r="G56" s="80"/>
      <c r="H56" s="80"/>
      <c r="K56" s="98"/>
      <c r="L56" s="78"/>
      <c r="M56" s="78"/>
      <c r="Q56" s="98"/>
    </row>
    <row r="57" spans="1:19" s="99" customFormat="1" ht="12.75" customHeight="1">
      <c r="A57" s="252" t="s">
        <v>462</v>
      </c>
      <c r="B57" s="252"/>
      <c r="C57" s="252"/>
      <c r="D57" s="252"/>
      <c r="E57" s="252"/>
      <c r="F57" s="252"/>
      <c r="G57" s="252"/>
      <c r="H57" s="252"/>
      <c r="I57" s="252"/>
      <c r="J57" s="252"/>
      <c r="K57" s="252"/>
      <c r="L57" s="252"/>
      <c r="M57" s="252"/>
      <c r="N57" s="252"/>
      <c r="O57" s="252"/>
      <c r="P57" s="252"/>
      <c r="Q57" s="252"/>
      <c r="R57" s="252"/>
      <c r="S57" s="252"/>
    </row>
    <row r="58" spans="1:19" s="100" customFormat="1" ht="12.75">
      <c r="A58" s="252"/>
      <c r="B58" s="252"/>
      <c r="C58" s="252"/>
      <c r="D58" s="252"/>
      <c r="E58" s="252"/>
      <c r="F58" s="252"/>
      <c r="G58" s="252"/>
      <c r="H58" s="252"/>
      <c r="I58" s="252"/>
      <c r="J58" s="252"/>
      <c r="K58" s="252"/>
      <c r="L58" s="252"/>
      <c r="M58" s="252"/>
      <c r="N58" s="252"/>
      <c r="O58" s="252"/>
      <c r="P58" s="252"/>
      <c r="Q58" s="252"/>
      <c r="R58" s="252"/>
      <c r="S58" s="252"/>
    </row>
    <row r="59" spans="1:19" s="100" customFormat="1" ht="21.75" customHeight="1">
      <c r="A59" s="252"/>
      <c r="B59" s="252"/>
      <c r="C59" s="252"/>
      <c r="D59" s="252"/>
      <c r="E59" s="252"/>
      <c r="F59" s="252"/>
      <c r="G59" s="252"/>
      <c r="H59" s="252"/>
      <c r="I59" s="252"/>
      <c r="J59" s="252"/>
      <c r="K59" s="252"/>
      <c r="L59" s="252"/>
      <c r="M59" s="252"/>
      <c r="N59" s="252"/>
      <c r="O59" s="252"/>
      <c r="P59" s="252"/>
      <c r="Q59" s="252"/>
      <c r="R59" s="252"/>
      <c r="S59" s="252"/>
    </row>
    <row r="60" spans="1:19" s="99" customFormat="1" ht="18.75" customHeight="1">
      <c r="A60" s="248" t="s">
        <v>245</v>
      </c>
      <c r="B60" s="249"/>
      <c r="C60" s="249"/>
      <c r="D60" s="249"/>
      <c r="E60" s="249"/>
      <c r="F60" s="249"/>
      <c r="G60" s="249"/>
      <c r="H60" s="249"/>
      <c r="I60" s="249"/>
      <c r="J60" s="249"/>
      <c r="K60" s="249"/>
      <c r="L60" s="249"/>
      <c r="M60" s="249"/>
      <c r="N60" s="249"/>
      <c r="O60" s="249"/>
      <c r="P60" s="249"/>
      <c r="Q60" s="249"/>
      <c r="R60" s="249"/>
      <c r="S60" s="249"/>
    </row>
    <row r="61" spans="1:19" s="99" customFormat="1" ht="24.75" customHeight="1">
      <c r="A61" s="249"/>
      <c r="B61" s="249"/>
      <c r="C61" s="249"/>
      <c r="D61" s="249"/>
      <c r="E61" s="249"/>
      <c r="F61" s="249"/>
      <c r="G61" s="249"/>
      <c r="H61" s="249"/>
      <c r="I61" s="249"/>
      <c r="J61" s="249"/>
      <c r="K61" s="249"/>
      <c r="L61" s="249"/>
      <c r="M61" s="249"/>
      <c r="N61" s="249"/>
      <c r="O61" s="249"/>
      <c r="P61" s="249"/>
      <c r="Q61" s="249"/>
      <c r="R61" s="249"/>
      <c r="S61" s="249"/>
    </row>
    <row r="62" spans="1:18" ht="12.75">
      <c r="A62" s="101"/>
      <c r="B62" s="57"/>
      <c r="C62" s="57"/>
      <c r="D62" s="57"/>
      <c r="E62" s="57"/>
      <c r="F62" s="57"/>
      <c r="G62" s="57"/>
      <c r="H62" s="57"/>
      <c r="I62" s="57"/>
      <c r="J62" s="57"/>
      <c r="K62" s="57"/>
      <c r="L62" s="57"/>
      <c r="M62" s="57"/>
      <c r="N62" s="57"/>
      <c r="O62" s="57"/>
      <c r="P62" s="57"/>
      <c r="Q62" s="57"/>
      <c r="R62" s="57"/>
    </row>
    <row r="63" ht="12.75"/>
    <row r="64" ht="12.75"/>
    <row r="65" spans="1:19" ht="12.75">
      <c r="A65" s="33"/>
      <c r="B65" s="57"/>
      <c r="C65" s="57"/>
      <c r="D65" s="57"/>
      <c r="E65" s="57"/>
      <c r="F65" s="57"/>
      <c r="G65" s="57"/>
      <c r="H65" s="57"/>
      <c r="I65" s="57"/>
      <c r="J65" s="57"/>
      <c r="K65" s="57"/>
      <c r="L65" s="57"/>
      <c r="M65" s="57"/>
      <c r="N65" s="57"/>
      <c r="O65" s="57"/>
      <c r="P65" s="57"/>
      <c r="Q65" s="57"/>
      <c r="R65" s="57"/>
      <c r="S65" s="57"/>
    </row>
    <row r="66" spans="1:19" ht="12.75">
      <c r="A66" s="246"/>
      <c r="B66" s="247"/>
      <c r="C66" s="247"/>
      <c r="D66" s="247"/>
      <c r="E66" s="247"/>
      <c r="F66" s="247"/>
      <c r="G66" s="247"/>
      <c r="H66" s="247"/>
      <c r="I66" s="247"/>
      <c r="J66" s="247"/>
      <c r="K66" s="247"/>
      <c r="L66" s="247"/>
      <c r="M66" s="247"/>
      <c r="N66" s="247"/>
      <c r="O66" s="247"/>
      <c r="P66" s="247"/>
      <c r="Q66" s="247"/>
      <c r="R66" s="247"/>
      <c r="S66" s="247"/>
    </row>
    <row r="67" spans="1:19" ht="12.75">
      <c r="A67" s="246"/>
      <c r="B67" s="247"/>
      <c r="C67" s="247"/>
      <c r="D67" s="247"/>
      <c r="E67" s="247"/>
      <c r="F67" s="247"/>
      <c r="G67" s="247"/>
      <c r="H67" s="247"/>
      <c r="I67" s="247"/>
      <c r="J67" s="247"/>
      <c r="K67" s="247"/>
      <c r="L67" s="247"/>
      <c r="M67" s="247"/>
      <c r="N67" s="247"/>
      <c r="O67" s="247"/>
      <c r="P67" s="247"/>
      <c r="Q67" s="247"/>
      <c r="R67" s="247"/>
      <c r="S67" s="247"/>
    </row>
    <row r="68" spans="1:19" ht="12.75">
      <c r="A68" s="247"/>
      <c r="B68" s="247"/>
      <c r="C68" s="247"/>
      <c r="D68" s="247"/>
      <c r="E68" s="247"/>
      <c r="F68" s="247"/>
      <c r="G68" s="247"/>
      <c r="H68" s="247"/>
      <c r="I68" s="247"/>
      <c r="J68" s="247"/>
      <c r="K68" s="247"/>
      <c r="L68" s="247"/>
      <c r="M68" s="247"/>
      <c r="N68" s="247"/>
      <c r="O68" s="247"/>
      <c r="P68" s="247"/>
      <c r="Q68" s="247"/>
      <c r="R68" s="247"/>
      <c r="S68" s="247"/>
    </row>
  </sheetData>
  <sheetProtection password="E008" sheet="1"/>
  <mergeCells count="19">
    <mergeCell ref="A66:S68"/>
    <mergeCell ref="A60:S61"/>
    <mergeCell ref="K54:M54"/>
    <mergeCell ref="B21:S21"/>
    <mergeCell ref="A57:S59"/>
    <mergeCell ref="F54:H54"/>
    <mergeCell ref="Q54:S54"/>
    <mergeCell ref="Q55:S55"/>
    <mergeCell ref="K55:M55"/>
    <mergeCell ref="F55:H55"/>
    <mergeCell ref="A55:C55"/>
    <mergeCell ref="A4:E4"/>
    <mergeCell ref="A54:C54"/>
    <mergeCell ref="D49:F49"/>
    <mergeCell ref="D50:F50"/>
    <mergeCell ref="G23:I23"/>
    <mergeCell ref="B28:I28"/>
    <mergeCell ref="I49:N49"/>
    <mergeCell ref="A7:S9"/>
  </mergeCells>
  <printOptions/>
  <pageMargins left="0" right="0" top="0" bottom="0" header="0.2" footer="0.2"/>
  <pageSetup orientation="portrait" scale="90" r:id="rId3"/>
  <headerFooter>
    <oddHeader>&amp;R
</oddHead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140"/>
  <sheetViews>
    <sheetView showGridLines="0" zoomScalePageLayoutView="0" workbookViewId="0" topLeftCell="A1">
      <selection activeCell="T3" sqref="T3"/>
    </sheetView>
  </sheetViews>
  <sheetFormatPr defaultColWidth="9.00390625" defaultRowHeight="15.75"/>
  <cols>
    <col min="1" max="1" width="3.25390625" style="115" customWidth="1"/>
    <col min="2" max="2" width="2.125" style="115" hidden="1" customWidth="1"/>
    <col min="3" max="3" width="5.625" style="115" customWidth="1"/>
    <col min="4" max="5" width="10.375" style="30" customWidth="1"/>
    <col min="6" max="6" width="10.625" style="30" customWidth="1"/>
    <col min="7" max="7" width="13.125" style="30" customWidth="1"/>
    <col min="8" max="8" width="8.875" style="80" customWidth="1"/>
    <col min="9" max="9" width="12.625" style="31" customWidth="1"/>
    <col min="10" max="10" width="1.37890625" style="30" customWidth="1"/>
    <col min="11" max="11" width="12.625" style="30" customWidth="1"/>
    <col min="12" max="12" width="1.37890625" style="30" customWidth="1"/>
    <col min="13" max="13" width="12.625" style="30" customWidth="1"/>
    <col min="14" max="14" width="1.37890625" style="30" customWidth="1"/>
    <col min="15" max="15" width="11.625" style="30" customWidth="1"/>
    <col min="16" max="16" width="1.37890625" style="30" customWidth="1"/>
    <col min="17" max="17" width="12.625" style="30" customWidth="1"/>
    <col min="18" max="19" width="1.37890625" style="30" customWidth="1"/>
    <col min="20" max="20" width="12.625" style="30" customWidth="1"/>
    <col min="21" max="21" width="1.37890625" style="30" customWidth="1"/>
    <col min="22" max="16384" width="9.00390625" style="30" customWidth="1"/>
  </cols>
  <sheetData>
    <row r="1" spans="1:20" ht="12.75">
      <c r="A1" s="45" t="s">
        <v>149</v>
      </c>
      <c r="B1" s="105"/>
      <c r="C1" s="105"/>
      <c r="S1" s="44" t="s">
        <v>123</v>
      </c>
      <c r="T1" s="47">
        <f ca="1">TODAY()</f>
        <v>45329</v>
      </c>
    </row>
    <row r="2" spans="1:20" ht="12.75">
      <c r="A2" s="45" t="s">
        <v>246</v>
      </c>
      <c r="B2" s="45"/>
      <c r="C2" s="45"/>
      <c r="D2" s="45"/>
      <c r="E2" s="45"/>
      <c r="F2" s="45"/>
      <c r="G2" s="45"/>
      <c r="H2" s="45"/>
      <c r="I2" s="45"/>
      <c r="J2" s="45"/>
      <c r="K2" s="45"/>
      <c r="L2" s="45"/>
      <c r="M2" s="45"/>
      <c r="N2" s="45"/>
      <c r="O2" s="45"/>
      <c r="R2" s="33"/>
      <c r="T2" s="60">
        <v>-2024</v>
      </c>
    </row>
    <row r="3" spans="1:19" ht="12.75">
      <c r="A3" s="45" t="s">
        <v>364</v>
      </c>
      <c r="B3" s="45"/>
      <c r="C3" s="45"/>
      <c r="D3" s="45"/>
      <c r="E3" s="45"/>
      <c r="F3" s="45"/>
      <c r="G3" s="45"/>
      <c r="H3" s="45"/>
      <c r="I3" s="45"/>
      <c r="J3" s="45"/>
      <c r="K3" s="45"/>
      <c r="L3" s="45"/>
      <c r="M3" s="45"/>
      <c r="N3" s="45"/>
      <c r="O3" s="45"/>
      <c r="P3" s="75"/>
      <c r="Q3" s="75"/>
      <c r="R3" s="45"/>
      <c r="S3" s="45"/>
    </row>
    <row r="4" spans="1:17" ht="12.75">
      <c r="A4" s="76">
        <f>IF(+'Data Entry Page'!A3&lt;&gt;"",+'Data Entry Page'!A3,"")</f>
      </c>
      <c r="B4" s="76"/>
      <c r="C4" s="76"/>
      <c r="D4" s="106"/>
      <c r="E4" s="106"/>
      <c r="F4" s="106"/>
      <c r="I4" s="74" t="str">
        <f>+'Data Entry Page'!H3</f>
        <v>30</v>
      </c>
      <c r="J4" s="74" t="s">
        <v>77</v>
      </c>
      <c r="K4" s="21" t="s">
        <v>180</v>
      </c>
      <c r="L4" s="74" t="s">
        <v>77</v>
      </c>
      <c r="M4" s="74">
        <f>IF(+'Data Entry Page'!L3&lt;&gt;"",+'Data Entry Page'!L3,"")</f>
      </c>
      <c r="O4" s="76">
        <f>IF(+'Data Entry Page'!N3&lt;&gt;"",+'Data Entry Page'!N3,"")</f>
      </c>
      <c r="P4" s="76"/>
      <c r="Q4" s="106"/>
    </row>
    <row r="5" spans="1:20" ht="12.75">
      <c r="A5" s="108" t="s">
        <v>430</v>
      </c>
      <c r="B5" s="108"/>
      <c r="C5" s="108"/>
      <c r="D5" s="57"/>
      <c r="E5" s="57"/>
      <c r="F5" s="57"/>
      <c r="I5" s="57" t="s">
        <v>431</v>
      </c>
      <c r="J5" s="57"/>
      <c r="K5" s="109"/>
      <c r="L5" s="57"/>
      <c r="M5" s="57"/>
      <c r="O5" s="57" t="s">
        <v>414</v>
      </c>
      <c r="P5" s="57"/>
      <c r="Q5" s="57"/>
      <c r="R5" s="57" t="s">
        <v>19</v>
      </c>
      <c r="S5" s="57"/>
      <c r="T5" s="110"/>
    </row>
    <row r="6" spans="1:21" ht="13.5" thickBot="1">
      <c r="A6" s="111" t="s">
        <v>247</v>
      </c>
      <c r="B6" s="111"/>
      <c r="C6" s="111"/>
      <c r="D6" s="102"/>
      <c r="E6" s="102"/>
      <c r="F6" s="102"/>
      <c r="G6" s="102"/>
      <c r="H6" s="112"/>
      <c r="I6" s="113"/>
      <c r="J6" s="102"/>
      <c r="K6" s="102"/>
      <c r="L6" s="102"/>
      <c r="M6" s="102"/>
      <c r="N6" s="102"/>
      <c r="O6" s="102"/>
      <c r="P6" s="102"/>
      <c r="Q6" s="102"/>
      <c r="R6" s="102"/>
      <c r="S6" s="102"/>
      <c r="T6" s="102"/>
      <c r="U6" s="102"/>
    </row>
    <row r="7" spans="1:20" ht="48" customHeight="1">
      <c r="A7" s="255" t="s">
        <v>224</v>
      </c>
      <c r="B7" s="255"/>
      <c r="C7" s="255"/>
      <c r="D7" s="255"/>
      <c r="E7" s="255"/>
      <c r="F7" s="255"/>
      <c r="G7" s="255"/>
      <c r="H7" s="255"/>
      <c r="I7" s="255"/>
      <c r="J7" s="255"/>
      <c r="K7" s="255"/>
      <c r="L7" s="255"/>
      <c r="M7" s="255"/>
      <c r="N7" s="255"/>
      <c r="O7" s="255"/>
      <c r="P7" s="255"/>
      <c r="Q7" s="255"/>
      <c r="R7" s="255"/>
      <c r="S7" s="255"/>
      <c r="T7" s="255"/>
    </row>
    <row r="8" spans="1:15" ht="7.5" customHeight="1">
      <c r="A8" s="114"/>
      <c r="B8" s="114"/>
      <c r="C8" s="114"/>
      <c r="D8" s="75"/>
      <c r="E8" s="75"/>
      <c r="F8" s="75"/>
      <c r="G8" s="75"/>
      <c r="H8" s="79"/>
      <c r="I8" s="36"/>
      <c r="J8" s="75"/>
      <c r="K8" s="75"/>
      <c r="L8" s="75"/>
      <c r="M8" s="75"/>
      <c r="N8" s="75"/>
      <c r="O8" s="75"/>
    </row>
    <row r="9" spans="1:20" ht="12.75">
      <c r="A9" s="114"/>
      <c r="D9" s="75"/>
      <c r="E9" s="75"/>
      <c r="F9" s="75"/>
      <c r="G9" s="75"/>
      <c r="H9" s="79"/>
      <c r="I9" s="116" t="s">
        <v>66</v>
      </c>
      <c r="J9" s="79"/>
      <c r="K9" s="79" t="s">
        <v>67</v>
      </c>
      <c r="L9" s="79"/>
      <c r="M9" s="117" t="s">
        <v>69</v>
      </c>
      <c r="N9" s="79"/>
      <c r="O9" s="79" t="s">
        <v>68</v>
      </c>
      <c r="S9" s="118"/>
      <c r="T9" s="79"/>
    </row>
    <row r="10" spans="1:20" ht="12.75">
      <c r="A10" s="114"/>
      <c r="B10" s="114"/>
      <c r="C10" s="114"/>
      <c r="D10" s="75"/>
      <c r="E10" s="75"/>
      <c r="F10" s="75"/>
      <c r="G10" s="75"/>
      <c r="H10" s="79"/>
      <c r="I10" s="119" t="s">
        <v>3</v>
      </c>
      <c r="J10" s="76"/>
      <c r="K10" s="76"/>
      <c r="L10" s="76"/>
      <c r="M10" s="76"/>
      <c r="N10" s="78"/>
      <c r="O10" s="79" t="s">
        <v>6</v>
      </c>
      <c r="S10" s="118"/>
      <c r="T10" s="80" t="s">
        <v>45</v>
      </c>
    </row>
    <row r="11" spans="8:20" ht="12.75">
      <c r="H11" s="82"/>
      <c r="I11" s="120" t="s">
        <v>2</v>
      </c>
      <c r="K11" s="74" t="s">
        <v>4</v>
      </c>
      <c r="M11" s="74" t="s">
        <v>5</v>
      </c>
      <c r="O11" s="81" t="s">
        <v>7</v>
      </c>
      <c r="Q11" s="81" t="s">
        <v>41</v>
      </c>
      <c r="S11" s="118"/>
      <c r="T11" s="74" t="s">
        <v>114</v>
      </c>
    </row>
    <row r="12" spans="1:20" ht="12.75">
      <c r="A12" s="121" t="s">
        <v>21</v>
      </c>
      <c r="B12" s="121" t="s">
        <v>81</v>
      </c>
      <c r="C12" s="217">
        <f>-'Data Entry Page'!R3+0</f>
        <v>-2024</v>
      </c>
      <c r="D12" s="53" t="s">
        <v>195</v>
      </c>
      <c r="E12" s="27"/>
      <c r="F12" s="27"/>
      <c r="G12" s="27"/>
      <c r="I12" s="122"/>
      <c r="J12" s="27"/>
      <c r="K12" s="27"/>
      <c r="L12" s="27"/>
      <c r="M12" s="27"/>
      <c r="N12" s="27"/>
      <c r="O12" s="27"/>
      <c r="S12" s="118"/>
      <c r="T12" s="75"/>
    </row>
    <row r="13" spans="1:20" ht="12.75" customHeight="1">
      <c r="A13" s="121"/>
      <c r="C13" s="251" t="s">
        <v>248</v>
      </c>
      <c r="D13" s="251"/>
      <c r="E13" s="251"/>
      <c r="F13" s="251"/>
      <c r="G13" s="251"/>
      <c r="H13" s="251"/>
      <c r="I13" s="27"/>
      <c r="J13" s="27"/>
      <c r="K13" s="27"/>
      <c r="L13" s="27"/>
      <c r="M13" s="27"/>
      <c r="N13" s="27"/>
      <c r="O13" s="27"/>
      <c r="S13" s="118"/>
      <c r="T13" s="75"/>
    </row>
    <row r="14" spans="1:20" ht="12.75">
      <c r="A14" s="121"/>
      <c r="C14" s="242" t="s">
        <v>249</v>
      </c>
      <c r="D14" s="242"/>
      <c r="E14" s="242"/>
      <c r="F14" s="242"/>
      <c r="G14" s="242"/>
      <c r="H14" s="242"/>
      <c r="I14" s="32">
        <f>IF('Data Entry Page'!$J$20+'Data Entry Page'!$L$20+'Data Entry Page'!$N$20+'Data Entry Page'!$P$20&gt;0,IF(+'Data Entry Page'!J20&gt;0,+'Data Entry Page'!J20,0),"")</f>
      </c>
      <c r="J14" s="123"/>
      <c r="K14" s="32">
        <f>IF('Data Entry Page'!$J$20+'Data Entry Page'!$L$20+'Data Entry Page'!$N$20+'Data Entry Page'!$P$20&gt;0,IF(+'Data Entry Page'!L20&gt;0,+'Data Entry Page'!L20,0),"")</f>
      </c>
      <c r="L14" s="123"/>
      <c r="M14" s="32">
        <f>IF('Data Entry Page'!$J$20+'Data Entry Page'!$L$20+'Data Entry Page'!$N$20+'Data Entry Page'!$P$20&gt;0,IF(+'Data Entry Page'!N20&gt;0,+'Data Entry Page'!N20,0),"")</f>
      </c>
      <c r="N14" s="123"/>
      <c r="O14" s="32">
        <f>IF('Data Entry Page'!$J$20+'Data Entry Page'!$L$20+'Data Entry Page'!$N$20+'Data Entry Page'!$P$20&gt;0,IF(+'Data Entry Page'!P20&gt;0,+'Data Entry Page'!P20,0),"")</f>
      </c>
      <c r="P14" s="123"/>
      <c r="Q14" s="32">
        <f>IF('Data Entry Page'!$J$20+'Data Entry Page'!$L$20+'Data Entry Page'!$N$20+'Data Entry Page'!$P$20&gt;0,'Data Entry Page'!$J$20+'Data Entry Page'!$L$20+'Data Entry Page'!$N$20+'Data Entry Page'!$P$20,"")</f>
      </c>
      <c r="R14" s="123"/>
      <c r="S14" s="124"/>
      <c r="T14" s="32">
        <f>IF('Data Entry Page'!$J$20+'Data Entry Page'!$L$20+'Data Entry Page'!$N$20+'Data Entry Page'!$P$20&gt;0,'Data Entry Page'!$J$20+'Data Entry Page'!$L$20+'Data Entry Page'!$N$20+'Data Entry Page'!$P$20,"")</f>
      </c>
    </row>
    <row r="15" spans="1:20" ht="12.75">
      <c r="A15" s="121" t="s">
        <v>22</v>
      </c>
      <c r="B15" s="121" t="s">
        <v>81</v>
      </c>
      <c r="C15" s="46" t="s">
        <v>250</v>
      </c>
      <c r="I15" s="123"/>
      <c r="J15" s="123"/>
      <c r="K15" s="123"/>
      <c r="L15" s="123"/>
      <c r="M15" s="123"/>
      <c r="N15" s="123"/>
      <c r="O15" s="123"/>
      <c r="P15" s="123"/>
      <c r="Q15" s="123"/>
      <c r="R15" s="123"/>
      <c r="S15" s="124"/>
      <c r="T15" s="24"/>
    </row>
    <row r="16" spans="1:20" ht="12.75">
      <c r="A16" s="121"/>
      <c r="C16" s="27" t="s">
        <v>416</v>
      </c>
      <c r="E16" s="27"/>
      <c r="F16" s="27"/>
      <c r="G16" s="27"/>
      <c r="H16" s="27"/>
      <c r="I16" s="123"/>
      <c r="J16" s="123"/>
      <c r="K16" s="123"/>
      <c r="L16" s="123"/>
      <c r="M16" s="123"/>
      <c r="N16" s="123"/>
      <c r="O16" s="123"/>
      <c r="P16" s="123"/>
      <c r="Q16" s="123"/>
      <c r="R16" s="123"/>
      <c r="S16" s="124"/>
      <c r="T16" s="24"/>
    </row>
    <row r="17" spans="1:20" ht="12.75">
      <c r="A17" s="121"/>
      <c r="C17" s="27" t="s">
        <v>251</v>
      </c>
      <c r="E17" s="27"/>
      <c r="F17" s="27"/>
      <c r="G17" s="27"/>
      <c r="I17" s="32">
        <f>IF(OR('Data Entry Page'!J21&lt;&gt;"",'Form A'!$Q$14&lt;&gt;""),IF('Data Entry Page'!J21&gt;0,'Data Entry Page'!J21,0),"")</f>
      </c>
      <c r="J17" s="123"/>
      <c r="K17" s="32">
        <f>IF(OR('Data Entry Page'!L21&lt;&gt;"",'Form A'!$Q$14&lt;&gt;""),IF('Data Entry Page'!L21&gt;0,'Data Entry Page'!L21,0),"")</f>
      </c>
      <c r="L17" s="123"/>
      <c r="M17" s="32">
        <f>IF(OR('Data Entry Page'!N21&lt;&gt;"",'Form A'!$Q$14&lt;&gt;""),IF('Data Entry Page'!N21&gt;0,'Data Entry Page'!N21,0),"")</f>
      </c>
      <c r="N17" s="123"/>
      <c r="O17" s="32">
        <f>IF(OR(O14&lt;&gt;"",O29&lt;&gt;""),IF(+O14-O19-O29+O31+O33&lt;0,0,+O14-O19-O29+O31+O33),"")</f>
      </c>
      <c r="P17" s="123"/>
      <c r="Q17" s="123"/>
      <c r="R17" s="123"/>
      <c r="S17" s="124"/>
      <c r="T17" s="32">
        <f>IF(OR(I17&lt;&gt;"",K17&lt;&gt;"",M17&lt;&gt;"",O17&lt;&gt;""),+I17+K17+M17+O17,"")</f>
      </c>
    </row>
    <row r="18" spans="1:20" ht="12.75">
      <c r="A18" s="121" t="s">
        <v>23</v>
      </c>
      <c r="B18" s="121" t="s">
        <v>81</v>
      </c>
      <c r="C18" s="46" t="s">
        <v>252</v>
      </c>
      <c r="I18" s="123"/>
      <c r="J18" s="123"/>
      <c r="K18" s="123"/>
      <c r="L18" s="123"/>
      <c r="M18" s="123"/>
      <c r="N18" s="123"/>
      <c r="O18" s="123"/>
      <c r="P18" s="123"/>
      <c r="Q18" s="123"/>
      <c r="R18" s="123"/>
      <c r="S18" s="124"/>
      <c r="T18" s="24"/>
    </row>
    <row r="19" spans="1:20" ht="12.75">
      <c r="A19" s="121"/>
      <c r="C19" s="27" t="s">
        <v>253</v>
      </c>
      <c r="E19" s="27"/>
      <c r="F19" s="27"/>
      <c r="G19" s="27"/>
      <c r="I19" s="32">
        <f>IF(OR('Data Entry Page'!J22&lt;&gt;"",'Form A'!$Q$14&lt;&gt;""),IF('Data Entry Page'!J22&gt;0,'Data Entry Page'!J22,0),"")</f>
      </c>
      <c r="J19" s="123"/>
      <c r="K19" s="32">
        <f>IF(OR('Data Entry Page'!L22&lt;&gt;"",'Form A'!$Q$14&lt;&gt;""),IF('Data Entry Page'!L22&gt;0,'Data Entry Page'!L22,0),"")</f>
      </c>
      <c r="L19" s="123"/>
      <c r="M19" s="32">
        <f>IF(OR('Data Entry Page'!N22&lt;&gt;"",'Form A'!$Q$14&lt;&gt;""),IF('Data Entry Page'!N22&gt;0,'Data Entry Page'!N22,0),"")</f>
      </c>
      <c r="N19" s="31"/>
      <c r="O19" s="32">
        <f>IF(OR('Data Entry Page'!P22&lt;&gt;"",'Form A'!$Q$14&lt;&gt;""),IF('Data Entry Page'!P22&gt;0,'Data Entry Page'!P22,0),"")</f>
      </c>
      <c r="P19" s="31"/>
      <c r="Q19" s="31"/>
      <c r="R19" s="31"/>
      <c r="S19" s="125"/>
      <c r="T19" s="32">
        <f>IF(OR(I19&lt;&gt;"",K19&lt;&gt;"",M19&lt;&gt;"",O19&lt;&gt;""),+I19+K19+M19+O19,"")</f>
      </c>
    </row>
    <row r="20" spans="1:20" ht="12.75" customHeight="1">
      <c r="A20" s="121" t="s">
        <v>24</v>
      </c>
      <c r="B20" s="121" t="s">
        <v>81</v>
      </c>
      <c r="C20" s="257" t="s">
        <v>254</v>
      </c>
      <c r="D20" s="257"/>
      <c r="E20" s="257"/>
      <c r="F20" s="257"/>
      <c r="G20" s="257"/>
      <c r="H20" s="215"/>
      <c r="I20" s="123"/>
      <c r="J20" s="123"/>
      <c r="K20" s="123"/>
      <c r="L20" s="123"/>
      <c r="M20" s="123"/>
      <c r="N20" s="123"/>
      <c r="O20" s="123"/>
      <c r="P20" s="123"/>
      <c r="Q20" s="123"/>
      <c r="R20" s="123"/>
      <c r="S20" s="124"/>
      <c r="T20" s="24"/>
    </row>
    <row r="21" spans="1:20" ht="12.75">
      <c r="A21" s="121"/>
      <c r="C21" s="257"/>
      <c r="D21" s="257"/>
      <c r="E21" s="257"/>
      <c r="F21" s="257"/>
      <c r="G21" s="257"/>
      <c r="H21" s="215"/>
      <c r="I21" s="123"/>
      <c r="J21" s="123"/>
      <c r="K21" s="123"/>
      <c r="L21" s="123"/>
      <c r="M21" s="123"/>
      <c r="N21" s="123"/>
      <c r="O21" s="123"/>
      <c r="P21" s="123"/>
      <c r="Q21" s="123"/>
      <c r="R21" s="123"/>
      <c r="S21" s="124"/>
      <c r="T21" s="24"/>
    </row>
    <row r="22" spans="1:20" ht="12.75">
      <c r="A22" s="121"/>
      <c r="C22" s="257"/>
      <c r="D22" s="257"/>
      <c r="E22" s="257"/>
      <c r="F22" s="257"/>
      <c r="G22" s="257"/>
      <c r="H22" s="215"/>
      <c r="I22" s="32">
        <f>IF(OR('Data Entry Page'!J23&lt;&gt;"",'Form A'!$Q$14&lt;&gt;""),IF('Data Entry Page'!J23&gt;0,'Data Entry Page'!J23,0),"")</f>
      </c>
      <c r="J22" s="31"/>
      <c r="K22" s="32">
        <f>IF(OR('Data Entry Page'!L23&lt;&gt;"",'Form A'!$Q$14&lt;&gt;""),IF('Data Entry Page'!L23&gt;0,'Data Entry Page'!L23,0),"")</f>
      </c>
      <c r="L22" s="31"/>
      <c r="M22" s="32">
        <f>IF(OR('Data Entry Page'!N23&lt;&gt;"",'Form A'!$Q$14&lt;&gt;""),IF('Data Entry Page'!N23&gt;0,'Data Entry Page'!N23,0),"")</f>
      </c>
      <c r="N22" s="123"/>
      <c r="O22" s="123"/>
      <c r="P22" s="123"/>
      <c r="Q22" s="123"/>
      <c r="R22" s="123"/>
      <c r="S22" s="124"/>
      <c r="T22" s="24"/>
    </row>
    <row r="23" spans="1:20" ht="12.75">
      <c r="A23" s="121" t="s">
        <v>25</v>
      </c>
      <c r="B23" s="121"/>
      <c r="C23" s="46" t="s">
        <v>255</v>
      </c>
      <c r="I23" s="32">
        <f>IF(OR(I14&lt;&gt;"",I17&lt;&gt;"",I19&lt;&gt;"",I22&lt;&gt;""),+I14-I17-I19-I22,"")</f>
      </c>
      <c r="J23" s="31"/>
      <c r="K23" s="32">
        <f>IF(OR(K14&lt;&gt;"",K17&lt;&gt;"",K19&lt;&gt;"",K22&lt;&gt;""),+K14-K17-K19-K22,"")</f>
      </c>
      <c r="L23" s="31"/>
      <c r="M23" s="32">
        <f>IF(OR(M14&lt;&gt;"",M17&lt;&gt;"",M19&lt;&gt;"",M22&lt;&gt;""),+M14-M17-M19-M22,"")</f>
      </c>
      <c r="N23" s="31"/>
      <c r="O23" s="32">
        <f>IF(OR(O14&lt;&gt;"",O17&lt;&gt;"",O19&lt;&gt;""),+O14-O17-O19,"")</f>
      </c>
      <c r="P23" s="31"/>
      <c r="Q23" s="32">
        <f>IF(Q14&lt;&gt;"",+I23+K23+M23+O23,"")</f>
      </c>
      <c r="R23" s="31"/>
      <c r="S23" s="125"/>
      <c r="T23" s="32">
        <f>IF(OR(T14&lt;&gt;"",T17&lt;&gt;"",T19&lt;&gt;""),+T14-T17-T19,"")</f>
      </c>
    </row>
    <row r="24" spans="1:20" ht="12.75">
      <c r="A24" s="121" t="s">
        <v>26</v>
      </c>
      <c r="B24" s="121" t="s">
        <v>81</v>
      </c>
      <c r="C24" s="217">
        <f>-'Data Entry Page'!R3+1</f>
        <v>-2023</v>
      </c>
      <c r="D24" s="46" t="s">
        <v>199</v>
      </c>
      <c r="J24" s="27"/>
      <c r="K24" s="27"/>
      <c r="L24" s="27"/>
      <c r="M24" s="27"/>
      <c r="N24" s="27"/>
      <c r="O24" s="27"/>
      <c r="P24" s="27"/>
      <c r="Q24" s="27"/>
      <c r="R24" s="123"/>
      <c r="S24" s="124"/>
      <c r="T24" s="24"/>
    </row>
    <row r="25" spans="1:20" ht="12.75" customHeight="1">
      <c r="A25" s="121"/>
      <c r="B25" s="121"/>
      <c r="C25" s="251" t="s">
        <v>256</v>
      </c>
      <c r="D25" s="251"/>
      <c r="E25" s="251"/>
      <c r="F25" s="251"/>
      <c r="G25" s="251"/>
      <c r="H25" s="251"/>
      <c r="I25" s="86"/>
      <c r="J25" s="27"/>
      <c r="K25" s="27"/>
      <c r="L25" s="27"/>
      <c r="M25" s="27"/>
      <c r="N25" s="27"/>
      <c r="O25" s="27"/>
      <c r="P25" s="27"/>
      <c r="Q25" s="27"/>
      <c r="R25" s="123"/>
      <c r="S25" s="124"/>
      <c r="T25" s="24"/>
    </row>
    <row r="26" spans="1:20" ht="12.75">
      <c r="A26" s="121"/>
      <c r="B26" s="121"/>
      <c r="C26" s="251"/>
      <c r="D26" s="251"/>
      <c r="E26" s="251"/>
      <c r="F26" s="251"/>
      <c r="G26" s="251"/>
      <c r="H26" s="251"/>
      <c r="I26" s="86"/>
      <c r="J26" s="27"/>
      <c r="K26" s="27"/>
      <c r="L26" s="27"/>
      <c r="M26" s="27"/>
      <c r="N26" s="27"/>
      <c r="O26" s="27"/>
      <c r="P26" s="27"/>
      <c r="Q26" s="27"/>
      <c r="R26" s="123"/>
      <c r="S26" s="124"/>
      <c r="T26" s="24"/>
    </row>
    <row r="27" spans="1:20" ht="12.75">
      <c r="A27" s="121"/>
      <c r="B27" s="121"/>
      <c r="C27" s="27" t="s">
        <v>258</v>
      </c>
      <c r="E27" s="27"/>
      <c r="F27" s="27"/>
      <c r="G27" s="27"/>
      <c r="I27" s="24"/>
      <c r="J27" s="123"/>
      <c r="K27" s="24"/>
      <c r="L27" s="123"/>
      <c r="M27" s="24"/>
      <c r="N27" s="123"/>
      <c r="O27" s="24"/>
      <c r="P27" s="123"/>
      <c r="Q27" s="123"/>
      <c r="R27" s="123"/>
      <c r="S27" s="124"/>
      <c r="T27" s="24"/>
    </row>
    <row r="28" spans="1:20" ht="12.75">
      <c r="A28" s="121"/>
      <c r="B28" s="121"/>
      <c r="C28" s="27" t="s">
        <v>417</v>
      </c>
      <c r="E28" s="27"/>
      <c r="F28" s="27"/>
      <c r="G28" s="27"/>
      <c r="I28" s="24"/>
      <c r="J28" s="123"/>
      <c r="K28" s="24"/>
      <c r="L28" s="123"/>
      <c r="M28" s="24"/>
      <c r="N28" s="123"/>
      <c r="O28" s="24"/>
      <c r="P28" s="123"/>
      <c r="Q28" s="123"/>
      <c r="R28" s="123"/>
      <c r="S28" s="124"/>
      <c r="T28" s="24"/>
    </row>
    <row r="29" spans="1:20" ht="12.75">
      <c r="A29" s="121"/>
      <c r="B29" s="121"/>
      <c r="C29" s="27" t="s">
        <v>257</v>
      </c>
      <c r="E29" s="27"/>
      <c r="F29" s="27"/>
      <c r="G29" s="27"/>
      <c r="I29" s="32">
        <f>IF('Data Entry Page'!$J$24+'Data Entry Page'!$L$24+'Data Entry Page'!$N$24+'Data Entry Page'!$P$24&gt;0,IF(+'Data Entry Page'!J24&gt;0,+'Data Entry Page'!J24,0),"")</f>
      </c>
      <c r="J29" s="31"/>
      <c r="K29" s="32">
        <f>IF('Data Entry Page'!$J$24+'Data Entry Page'!$L$24+'Data Entry Page'!$N$24+'Data Entry Page'!$P$24&gt;0,IF(+'Data Entry Page'!L24&gt;0,+'Data Entry Page'!L24,0),"")</f>
      </c>
      <c r="L29" s="31"/>
      <c r="M29" s="32">
        <f>IF('Data Entry Page'!$J$24+'Data Entry Page'!$L$24+'Data Entry Page'!$N$24+'Data Entry Page'!$P$24&gt;0,IF(+'Data Entry Page'!N24&gt;0,+'Data Entry Page'!N24,0),"")</f>
      </c>
      <c r="N29" s="31"/>
      <c r="O29" s="32">
        <f>IF('Data Entry Page'!$J$24+'Data Entry Page'!$L$24+'Data Entry Page'!$N$24+'Data Entry Page'!$P$24&gt;0,IF(+'Data Entry Page'!P24&gt;0,+'Data Entry Page'!P24,0),"")</f>
      </c>
      <c r="P29" s="31"/>
      <c r="Q29" s="31"/>
      <c r="R29" s="31"/>
      <c r="S29" s="125"/>
      <c r="T29" s="32">
        <f>IF('Data Entry Page'!$J$24+'Data Entry Page'!$L$24+'Data Entry Page'!$N$24+'Data Entry Page'!$P$24&gt;0,'Data Entry Page'!$J$24+'Data Entry Page'!$L$24+'Data Entry Page'!$N$24+'Data Entry Page'!$P$24,"")</f>
      </c>
    </row>
    <row r="30" spans="1:20" ht="12.75">
      <c r="A30" s="121" t="s">
        <v>27</v>
      </c>
      <c r="B30" s="121" t="s">
        <v>81</v>
      </c>
      <c r="C30" s="46" t="s">
        <v>259</v>
      </c>
      <c r="J30" s="31"/>
      <c r="K30" s="31"/>
      <c r="L30" s="31"/>
      <c r="M30" s="31"/>
      <c r="N30" s="31"/>
      <c r="O30" s="31"/>
      <c r="P30" s="31"/>
      <c r="Q30" s="31"/>
      <c r="R30" s="31"/>
      <c r="S30" s="125"/>
      <c r="T30" s="36"/>
    </row>
    <row r="31" spans="1:20" ht="12.75">
      <c r="A31" s="121"/>
      <c r="C31" s="115" t="s">
        <v>253</v>
      </c>
      <c r="E31" s="27"/>
      <c r="F31" s="27"/>
      <c r="G31" s="27"/>
      <c r="I31" s="32">
        <f>IF(OR('Data Entry Page'!J25&lt;&gt;"",'Form A'!$T$29&lt;&gt;""),IF('Data Entry Page'!J25&gt;0,'Data Entry Page'!J25,0),"")</f>
      </c>
      <c r="J31" s="31"/>
      <c r="K31" s="32">
        <f>IF(OR('Data Entry Page'!L25&lt;&gt;"",'Form A'!$T$29&lt;&gt;""),IF('Data Entry Page'!L25&gt;0,'Data Entry Page'!L25,0),"")</f>
      </c>
      <c r="L31" s="31"/>
      <c r="M31" s="32">
        <f>IF(OR('Data Entry Page'!N25&lt;&gt;"",'Form A'!$T$29&lt;&gt;""),IF('Data Entry Page'!N25&gt;0,'Data Entry Page'!N25,0),"")</f>
      </c>
      <c r="N31" s="31"/>
      <c r="O31" s="32">
        <f>IF(OR('Data Entry Page'!P25&lt;&gt;"",'Form A'!$T$29&lt;&gt;""),IF('Data Entry Page'!P25&gt;0,'Data Entry Page'!P25,0),"")</f>
      </c>
      <c r="P31" s="31"/>
      <c r="Q31" s="31"/>
      <c r="R31" s="31"/>
      <c r="S31" s="125"/>
      <c r="T31" s="32">
        <f>IF(OR(I31&lt;&gt;"",K31&lt;&gt;"",M31&lt;&gt;"",O31&lt;&gt;""),+I31+K31+M31+O31,"")</f>
      </c>
    </row>
    <row r="32" spans="1:20" ht="12.75">
      <c r="A32" s="121" t="s">
        <v>28</v>
      </c>
      <c r="B32" s="121" t="s">
        <v>81</v>
      </c>
      <c r="C32" s="53" t="s">
        <v>260</v>
      </c>
      <c r="E32" s="27"/>
      <c r="F32" s="27"/>
      <c r="G32" s="27"/>
      <c r="J32" s="31"/>
      <c r="K32" s="31"/>
      <c r="L32" s="31"/>
      <c r="M32" s="31"/>
      <c r="N32" s="31"/>
      <c r="O32" s="31"/>
      <c r="P32" s="31"/>
      <c r="Q32" s="31"/>
      <c r="R32" s="31"/>
      <c r="S32" s="125"/>
      <c r="T32" s="36"/>
    </row>
    <row r="33" spans="1:20" ht="12.75">
      <c r="A33" s="121"/>
      <c r="B33" s="121"/>
      <c r="C33" s="27" t="s">
        <v>253</v>
      </c>
      <c r="E33" s="27"/>
      <c r="F33" s="27"/>
      <c r="G33" s="27"/>
      <c r="I33" s="32">
        <f>IF(OR('Data Entry Page'!J26&lt;&gt;"",'Form A'!$T$29&lt;&gt;""),IF('Data Entry Page'!J26&gt;0,'Data Entry Page'!J26,0),"")</f>
      </c>
      <c r="J33" s="31"/>
      <c r="K33" s="32">
        <f>IF(OR('Data Entry Page'!L26&lt;&gt;"",'Form A'!$T$29&lt;&gt;""),IF('Data Entry Page'!L26&gt;0,'Data Entry Page'!L26,0),"")</f>
      </c>
      <c r="L33" s="31"/>
      <c r="M33" s="32">
        <f>IF(OR('Data Entry Page'!N26&lt;&gt;"",'Form A'!$T$29&lt;&gt;""),IF('Data Entry Page'!N26&gt;0,'Data Entry Page'!N26,0),"")</f>
      </c>
      <c r="N33" s="31"/>
      <c r="O33" s="32">
        <f>IF(OR('Data Entry Page'!P26&lt;&gt;"",'Form A'!$T$29&lt;&gt;""),IF('Data Entry Page'!P26&gt;0,'Data Entry Page'!P26,0),"")</f>
      </c>
      <c r="P33" s="31"/>
      <c r="Q33" s="31"/>
      <c r="R33" s="31"/>
      <c r="S33" s="125"/>
      <c r="T33" s="32">
        <f>IF(OR(I33&lt;&gt;"",K33&lt;&gt;"",M33&lt;&gt;"",O33&lt;&gt;""),+I33+K33+M33+O33,"")</f>
      </c>
    </row>
    <row r="34" spans="1:20" ht="12.75">
      <c r="A34" s="121" t="s">
        <v>29</v>
      </c>
      <c r="B34" s="121" t="s">
        <v>81</v>
      </c>
      <c r="C34" s="256" t="s">
        <v>261</v>
      </c>
      <c r="D34" s="247"/>
      <c r="E34" s="247"/>
      <c r="F34" s="247"/>
      <c r="G34" s="247"/>
      <c r="H34" s="247"/>
      <c r="J34" s="31"/>
      <c r="K34" s="31"/>
      <c r="L34" s="31"/>
      <c r="M34" s="31"/>
      <c r="N34" s="31"/>
      <c r="O34" s="31"/>
      <c r="P34" s="31"/>
      <c r="Q34" s="31"/>
      <c r="R34" s="31"/>
      <c r="S34" s="125"/>
      <c r="T34" s="36"/>
    </row>
    <row r="35" spans="1:20" ht="12.75">
      <c r="A35" s="121"/>
      <c r="B35" s="121"/>
      <c r="C35" s="247"/>
      <c r="D35" s="247"/>
      <c r="E35" s="247"/>
      <c r="F35" s="247"/>
      <c r="G35" s="247"/>
      <c r="H35" s="247"/>
      <c r="J35" s="31"/>
      <c r="K35" s="31"/>
      <c r="L35" s="31"/>
      <c r="M35" s="31"/>
      <c r="N35" s="31"/>
      <c r="O35" s="31"/>
      <c r="P35" s="31"/>
      <c r="Q35" s="31"/>
      <c r="R35" s="31"/>
      <c r="S35" s="125"/>
      <c r="T35" s="36"/>
    </row>
    <row r="36" spans="1:20" ht="12.75">
      <c r="A36" s="121"/>
      <c r="B36" s="121"/>
      <c r="C36" s="247"/>
      <c r="D36" s="247"/>
      <c r="E36" s="247"/>
      <c r="F36" s="247"/>
      <c r="G36" s="247"/>
      <c r="H36" s="247"/>
      <c r="I36" s="32">
        <f>IF(OR('Data Entry Page'!J27&lt;&gt;"",'Form A'!$T$23&lt;&gt;""),IF('Data Entry Page'!J27&gt;0,'Data Entry Page'!J27,0),"")</f>
      </c>
      <c r="J36" s="31"/>
      <c r="K36" s="32">
        <f>IF(OR('Data Entry Page'!L27&lt;&gt;"",'Form A'!$T$23&lt;&gt;""),IF('Data Entry Page'!L27&gt;0,'Data Entry Page'!L27,0),"")</f>
      </c>
      <c r="L36" s="31"/>
      <c r="M36" s="32">
        <f>IF(OR('Data Entry Page'!N27&lt;&gt;"",'Form A'!$T$23&lt;&gt;""),IF('Data Entry Page'!N27&gt;0,'Data Entry Page'!N27,0),"")</f>
      </c>
      <c r="N36" s="31"/>
      <c r="O36" s="31"/>
      <c r="P36" s="31"/>
      <c r="Q36" s="31"/>
      <c r="R36" s="31"/>
      <c r="S36" s="125"/>
      <c r="T36" s="36"/>
    </row>
    <row r="37" spans="1:20" ht="12.75">
      <c r="A37" s="121" t="s">
        <v>30</v>
      </c>
      <c r="B37" s="121"/>
      <c r="C37" s="46" t="s">
        <v>262</v>
      </c>
      <c r="I37" s="32">
        <f>IF(OR(I29&lt;&gt;"",I31&lt;&gt;"",I33&lt;&gt;"",I36&lt;&gt;""),+I29-I31-I33-I36,"")</f>
      </c>
      <c r="J37" s="31"/>
      <c r="K37" s="32">
        <f>IF(OR(K29&lt;&gt;"",K31&lt;&gt;"",K33&lt;&gt;"",K36&lt;&gt;""),+K29-K31-K33-K36,"")</f>
      </c>
      <c r="L37" s="31"/>
      <c r="M37" s="32">
        <f>IF(OR(M29&lt;&gt;"",M31&lt;&gt;"",M33&lt;&gt;"",M36&lt;&gt;""),+M29-M31-M33-M36,"")</f>
      </c>
      <c r="N37" s="31"/>
      <c r="O37" s="32">
        <f>IF(OR(O29&lt;&gt;"",O31&lt;&gt;"",O33&lt;&gt;""),+O29-O31-O33,"")</f>
      </c>
      <c r="P37" s="31"/>
      <c r="Q37" s="32">
        <f>IF(T29&lt;&gt;"",+I37+K37+M37+O37,"")</f>
      </c>
      <c r="R37" s="31"/>
      <c r="S37" s="125"/>
      <c r="T37" s="32">
        <f>IF(OR(T29&lt;&gt;"",T31&lt;&gt;"",T33&lt;&gt;""),+T29-T31-T33,"")</f>
      </c>
    </row>
    <row r="38" spans="1:20" ht="12.75" hidden="1">
      <c r="A38" s="121" t="s">
        <v>59</v>
      </c>
      <c r="J38" s="31"/>
      <c r="K38" s="31"/>
      <c r="L38" s="31"/>
      <c r="M38" s="31"/>
      <c r="N38" s="31"/>
      <c r="O38" s="31"/>
      <c r="P38" s="31"/>
      <c r="Q38" s="32">
        <f>IF(Q14&lt;&gt;"",+I14+K14+M14+O14+I17+K17+M17+I19+K19+M19+O19+I22+K22+M22+I31+K31+M31+O31+I33+K33+M33+O33+I36+K36+M36+T69,"")</f>
      </c>
      <c r="R38" s="31"/>
      <c r="S38" s="125"/>
      <c r="T38" s="36"/>
    </row>
    <row r="39" spans="1:20" ht="12.75">
      <c r="A39" s="121" t="s">
        <v>31</v>
      </c>
      <c r="B39" s="121"/>
      <c r="C39" s="46" t="s">
        <v>263</v>
      </c>
      <c r="O39" s="27"/>
      <c r="S39" s="118"/>
      <c r="T39" s="75"/>
    </row>
    <row r="40" spans="1:20" ht="12.75" customHeight="1">
      <c r="A40" s="121"/>
      <c r="C40" s="251" t="s">
        <v>421</v>
      </c>
      <c r="D40" s="251"/>
      <c r="E40" s="251"/>
      <c r="F40" s="251"/>
      <c r="G40" s="251"/>
      <c r="H40" s="251"/>
      <c r="I40" s="25">
        <f>IF(OR(I23&lt;&gt;"",I37&lt;&gt;""),IF(I37&gt;0,ROUND(+(I23-I37)/I37,6),0),"")</f>
      </c>
      <c r="J40" s="29"/>
      <c r="K40" s="25">
        <f>IF(OR(K23&lt;&gt;"",K37&lt;&gt;""),IF(K37&gt;0,ROUND(+(K23-K37)/K37,6),0),"")</f>
      </c>
      <c r="L40" s="29"/>
      <c r="M40" s="25">
        <f>IF(OR(M23&lt;&gt;"",M37&lt;&gt;""),IF(M37&gt;0,ROUND(+(M23-M37)/M37,6),0),"")</f>
      </c>
      <c r="N40" s="29"/>
      <c r="O40" s="25">
        <f>IF(OR(O23&lt;&gt;"",O37&lt;&gt;""),IF(O37&gt;0,ROUND(+(O23-O37)/O37,6),0),"")</f>
      </c>
      <c r="P40" s="29"/>
      <c r="Q40" s="26"/>
      <c r="R40" s="29"/>
      <c r="S40" s="126"/>
      <c r="T40" s="25">
        <f>IF(OR(T23&lt;&gt;"",T37&lt;&gt;""),IF(T37&gt;0,ROUND(+(T23-T37)/T37,6),0),"")</f>
      </c>
    </row>
    <row r="41" spans="1:20" ht="12.75">
      <c r="A41" s="121" t="s">
        <v>32</v>
      </c>
      <c r="B41" s="121"/>
      <c r="C41" s="46" t="s">
        <v>264</v>
      </c>
      <c r="I41" s="29"/>
      <c r="J41" s="29"/>
      <c r="K41" s="29"/>
      <c r="L41" s="29"/>
      <c r="M41" s="29"/>
      <c r="N41" s="29"/>
      <c r="O41" s="29"/>
      <c r="P41" s="29"/>
      <c r="Q41" s="29"/>
      <c r="R41" s="29"/>
      <c r="S41" s="126"/>
      <c r="T41" s="26"/>
    </row>
    <row r="42" spans="1:20" ht="12.75">
      <c r="A42" s="121"/>
      <c r="C42" s="27" t="s">
        <v>265</v>
      </c>
      <c r="E42" s="27"/>
      <c r="F42" s="27"/>
      <c r="G42" s="27"/>
      <c r="I42" s="25">
        <v>0.034</v>
      </c>
      <c r="J42" s="29"/>
      <c r="K42" s="25">
        <v>0.034</v>
      </c>
      <c r="L42" s="29"/>
      <c r="M42" s="25">
        <v>0.034</v>
      </c>
      <c r="N42" s="29"/>
      <c r="O42" s="25">
        <v>0.034</v>
      </c>
      <c r="P42" s="29"/>
      <c r="Q42" s="26"/>
      <c r="R42" s="127"/>
      <c r="S42" s="26"/>
      <c r="T42" s="25">
        <v>0.034</v>
      </c>
    </row>
    <row r="43" spans="1:20" ht="12.75">
      <c r="A43" s="121" t="s">
        <v>33</v>
      </c>
      <c r="B43" s="121"/>
      <c r="C43" s="30" t="s">
        <v>266</v>
      </c>
      <c r="I43" s="32">
        <f>IF(+I37&lt;&gt;"",+I37,"")</f>
      </c>
      <c r="J43" s="31"/>
      <c r="K43" s="32">
        <f>IF(+K37&lt;&gt;"",+K37,"")</f>
      </c>
      <c r="L43" s="31"/>
      <c r="M43" s="32">
        <f>IF(+M37&lt;&gt;"",+M37,"")</f>
      </c>
      <c r="N43" s="31"/>
      <c r="O43" s="32">
        <f>IF(+O37&lt;&gt;"",+O37,"")</f>
      </c>
      <c r="P43" s="31"/>
      <c r="Q43" s="31"/>
      <c r="R43" s="31"/>
      <c r="S43" s="125"/>
      <c r="T43" s="32">
        <f>IF(+T37&lt;&gt;"",+T37,"")</f>
      </c>
    </row>
    <row r="44" spans="1:20" ht="12.75">
      <c r="A44" s="121" t="s">
        <v>34</v>
      </c>
      <c r="B44" s="121"/>
      <c r="C44" s="217">
        <f>+C24</f>
        <v>-2023</v>
      </c>
      <c r="D44" s="46" t="s">
        <v>267</v>
      </c>
      <c r="I44" s="123"/>
      <c r="J44" s="123"/>
      <c r="K44" s="123"/>
      <c r="L44" s="123"/>
      <c r="M44" s="123"/>
      <c r="N44" s="123"/>
      <c r="O44" s="123"/>
      <c r="P44" s="123"/>
      <c r="Q44" s="123"/>
      <c r="R44" s="24"/>
      <c r="S44" s="124"/>
      <c r="T44" s="24"/>
    </row>
    <row r="45" spans="1:20" ht="12.75">
      <c r="A45" s="121"/>
      <c r="B45" s="121"/>
      <c r="C45" s="30" t="s">
        <v>268</v>
      </c>
      <c r="I45" s="23">
        <f>IF('Data Entry Page'!$R$12&lt;&gt;"",IF('Data Entry Page'!J12&gt;0,'Data Entry Page'!J12,0),"")</f>
      </c>
      <c r="J45" s="128"/>
      <c r="K45" s="23">
        <f>IF('Data Entry Page'!$R$12&lt;&gt;"",IF('Data Entry Page'!L12&gt;0,'Data Entry Page'!L12,0),"")</f>
      </c>
      <c r="L45" s="128"/>
      <c r="M45" s="23">
        <f>IF('Data Entry Page'!$R$12&lt;&gt;"",IF('Data Entry Page'!N12&gt;0,'Data Entry Page'!N12,0),"")</f>
      </c>
      <c r="N45" s="128"/>
      <c r="O45" s="23">
        <f>IF('Data Entry Page'!$R$12&lt;&gt;"",IF('Data Entry Page'!P12&gt;0,'Data Entry Page'!P12,0),"")</f>
      </c>
      <c r="P45" s="128"/>
      <c r="Q45" s="35"/>
      <c r="R45" s="129"/>
      <c r="S45" s="35"/>
      <c r="T45" s="23">
        <f>IF('Data Entry Page'!R12&lt;&gt;"",'Data Entry Page'!R12,"")</f>
      </c>
    </row>
    <row r="46" spans="1:20" ht="12.75">
      <c r="A46" s="121" t="s">
        <v>35</v>
      </c>
      <c r="B46" s="121"/>
      <c r="C46" s="46" t="s">
        <v>423</v>
      </c>
      <c r="I46" s="123"/>
      <c r="J46" s="123"/>
      <c r="K46" s="123"/>
      <c r="L46" s="123"/>
      <c r="M46" s="123"/>
      <c r="N46" s="123"/>
      <c r="O46" s="123"/>
      <c r="P46" s="123"/>
      <c r="Q46" s="123"/>
      <c r="R46" s="123"/>
      <c r="S46" s="124"/>
      <c r="T46" s="24"/>
    </row>
    <row r="47" spans="1:19" ht="12.75">
      <c r="A47" s="121"/>
      <c r="C47" s="30" t="s">
        <v>422</v>
      </c>
      <c r="I47" s="30"/>
      <c r="P47" s="123"/>
      <c r="Q47" s="24"/>
      <c r="R47" s="123"/>
      <c r="S47" s="124"/>
    </row>
    <row r="48" spans="1:20" ht="12.75">
      <c r="A48" s="121"/>
      <c r="C48" s="30" t="s">
        <v>269</v>
      </c>
      <c r="I48" s="32">
        <f>IF(OR(I43&lt;&gt;"",I45&lt;&gt;""),ROUND(+(I43*I45)/100,0),"")</f>
      </c>
      <c r="J48" s="31"/>
      <c r="K48" s="32">
        <f>IF(OR(K43&lt;&gt;"",K45&lt;&gt;""),ROUND(+(K43*K45)/100,0),"")</f>
      </c>
      <c r="L48" s="31"/>
      <c r="M48" s="32">
        <f>IF(OR(M43&lt;&gt;"",M45&lt;&gt;""),ROUND(+(M43*M45)/100,0),"")</f>
      </c>
      <c r="N48" s="31"/>
      <c r="O48" s="32">
        <f>IF(OR(O43&lt;&gt;"",O45&lt;&gt;""),ROUND(+(O43*O45)/100,0),"")</f>
      </c>
      <c r="P48" s="31"/>
      <c r="Q48" s="36"/>
      <c r="R48" s="31"/>
      <c r="S48" s="125"/>
      <c r="T48" s="32">
        <f>IF(OR(T43&lt;&gt;"",T45&lt;&gt;""),ROUND(+(T43*T45)/100,0),"")</f>
      </c>
    </row>
    <row r="49" spans="1:20" ht="12.75" hidden="1">
      <c r="A49" s="121"/>
      <c r="C49" s="27"/>
      <c r="E49" s="27"/>
      <c r="F49" s="27"/>
      <c r="G49" s="27"/>
      <c r="I49" s="31">
        <f>IF((+'Data Entry Page'!$J$24+'Data Entry Page'!$L$24+'Data Entry Page'!$N$24)=0,0,+'Data Entry Page'!J24/(+'Data Entry Page'!$J$24+'Data Entry Page'!$L$24+'Data Entry Page'!$N$24)*'Data Entry Page'!$J$28)</f>
        <v>0</v>
      </c>
      <c r="J49" s="31"/>
      <c r="K49" s="31">
        <f>IF((+'Data Entry Page'!$J$24+'Data Entry Page'!$L$24+'Data Entry Page'!$N$24)=0,0,+'Data Entry Page'!L24/(+'Data Entry Page'!$J$24+'Data Entry Page'!$L$24+'Data Entry Page'!$N$24)*'Data Entry Page'!$J$28)</f>
        <v>0</v>
      </c>
      <c r="L49" s="31"/>
      <c r="M49" s="31">
        <f>IF((+'Data Entry Page'!$J$24+'Data Entry Page'!$L$24+'Data Entry Page'!$N$24)=0,0,+'Data Entry Page'!N24/(+'Data Entry Page'!$J$24+'Data Entry Page'!$L$24+'Data Entry Page'!$N$24)*'Data Entry Page'!$J$28)</f>
        <v>0</v>
      </c>
      <c r="N49" s="31"/>
      <c r="O49" s="31"/>
      <c r="P49" s="31"/>
      <c r="Q49" s="31"/>
      <c r="R49" s="31"/>
      <c r="S49" s="125"/>
      <c r="T49" s="36">
        <f>+ROUND(I49,0)+ROUND(K49,0)+ROUND(M49,0)</f>
        <v>0</v>
      </c>
    </row>
    <row r="50" spans="1:20" ht="12.75">
      <c r="A50" s="121" t="s">
        <v>36</v>
      </c>
      <c r="B50" s="115" t="s">
        <v>81</v>
      </c>
      <c r="C50" s="53" t="s">
        <v>270</v>
      </c>
      <c r="E50" s="27"/>
      <c r="F50" s="27"/>
      <c r="G50" s="27"/>
      <c r="J50" s="31"/>
      <c r="K50" s="31"/>
      <c r="L50" s="31"/>
      <c r="M50" s="31"/>
      <c r="N50" s="31"/>
      <c r="O50" s="31"/>
      <c r="P50" s="31"/>
      <c r="Q50" s="31"/>
      <c r="R50" s="31"/>
      <c r="S50" s="125"/>
      <c r="T50" s="36"/>
    </row>
    <row r="51" spans="1:20" ht="12.75">
      <c r="A51" s="121"/>
      <c r="C51" s="27" t="s">
        <v>271</v>
      </c>
      <c r="E51" s="27"/>
      <c r="F51" s="27"/>
      <c r="G51" s="27"/>
      <c r="J51" s="31"/>
      <c r="K51" s="31"/>
      <c r="L51" s="31"/>
      <c r="M51" s="31"/>
      <c r="N51" s="31"/>
      <c r="O51" s="31"/>
      <c r="P51" s="31"/>
      <c r="Q51" s="31"/>
      <c r="R51" s="31"/>
      <c r="S51" s="125"/>
      <c r="T51" s="31"/>
    </row>
    <row r="52" spans="1:20" ht="12.75">
      <c r="A52" s="121"/>
      <c r="C52" s="27" t="s">
        <v>272</v>
      </c>
      <c r="E52" s="27"/>
      <c r="F52" s="27"/>
      <c r="G52" s="27"/>
      <c r="I52" s="32">
        <f>IF(+T49=T52,ROUND(I49,0),IF(T49&gt;T52,IF(OR(I49-INT(I49)&gt;K49-INT(K49),I49-INT(I49)&gt;M49-INT(M49))=TRUE,ROUND(I49,0),ROUND(I49,0)-1),IF(OR(I49-INT(I49)&lt;K49-INT(K49),I49-INT(I49)&lt;M49-INT(M49))=TRUE,ROUND(I49,0),ROUND(I49,0)+1)))</f>
        <v>0</v>
      </c>
      <c r="J52" s="31"/>
      <c r="K52" s="32">
        <f>IF(T49=T52,ROUND(K49,0),IF(T49&gt;T52,IF(OR(K49-INT(K49)&gt;I49-INT(I49),K49-INT(K49)&gt;M49-INT(M49))=TRUE,ROUND(K49,0),ROUND(K49,0)-1),IF(OR(K49-INT(K49)&lt;I49-INT(I49),K49-INT(K49)&lt;M49-INT(M49))=TRUE,ROUND(K49,0),ROUND(K49,0)+1)))</f>
        <v>0</v>
      </c>
      <c r="L52" s="31"/>
      <c r="M52" s="32">
        <f>IF(T49=T52,ROUND(M49,0),IF(T49&gt;T52,IF(OR(M49-INT(M49)&gt;I49-INT(I49),M49-INT(M49)&gt;K49-INT(K49))=TRUE,ROUND(M49,0),ROUND(M49,0)-1),IF(OR(M49-INT(M49)&lt;I49-INT(I49),M49-INT(M49)&lt;K49-INT(K49))=TRUE,ROUND(M49,0),ROUND(M49,0)+1)))</f>
        <v>0</v>
      </c>
      <c r="N52" s="31"/>
      <c r="O52" s="31"/>
      <c r="P52" s="31"/>
      <c r="Q52" s="31"/>
      <c r="R52" s="31"/>
      <c r="S52" s="125"/>
      <c r="T52" s="32">
        <f>IF('Data Entry Page'!J28&gt;0,'Data Entry Page'!J28,0)</f>
        <v>0</v>
      </c>
    </row>
    <row r="53" spans="1:20" ht="12.75">
      <c r="A53" s="121" t="s">
        <v>37</v>
      </c>
      <c r="C53" s="53" t="s">
        <v>273</v>
      </c>
      <c r="E53" s="27"/>
      <c r="F53" s="27"/>
      <c r="G53" s="27"/>
      <c r="I53" s="32">
        <f>IF(OR(I48&lt;&gt;"",I52&gt;0),+I48+I52,"")</f>
      </c>
      <c r="J53" s="31"/>
      <c r="K53" s="32">
        <f>IF(OR(K48&lt;&gt;"",K52&gt;0),+K48+K52,"")</f>
      </c>
      <c r="L53" s="31"/>
      <c r="M53" s="32">
        <f>IF(OR(M48&lt;&gt;"",M52&gt;0),+M48+M52,"")</f>
      </c>
      <c r="N53" s="31"/>
      <c r="O53" s="32">
        <f>IF(OR(O48&lt;&gt;"",O52&gt;0),+O48+O52,"")</f>
      </c>
      <c r="P53" s="31"/>
      <c r="Q53" s="31"/>
      <c r="R53" s="31"/>
      <c r="S53" s="125"/>
      <c r="T53" s="32">
        <f>IF(OR(T48&lt;&gt;"",T52&gt;0),+T48+T52,"")</f>
      </c>
    </row>
    <row r="54" spans="1:20" ht="12.75">
      <c r="A54" s="121" t="s">
        <v>38</v>
      </c>
      <c r="C54" s="46" t="s">
        <v>274</v>
      </c>
      <c r="S54" s="118"/>
      <c r="T54" s="75"/>
    </row>
    <row r="55" spans="1:20" ht="12.75">
      <c r="A55" s="121"/>
      <c r="B55" s="121"/>
      <c r="C55" s="30" t="s">
        <v>154</v>
      </c>
      <c r="S55" s="118"/>
      <c r="T55" s="75"/>
    </row>
    <row r="56" spans="1:20" ht="12.75">
      <c r="A56" s="121"/>
      <c r="B56" s="121"/>
      <c r="C56" s="30" t="s">
        <v>155</v>
      </c>
      <c r="I56" s="25">
        <f>IF(I40&lt;&gt;"",IF(I40&lt;0,0,IF(AND(I40&gt;0.05,I42&gt;0.05),0.05,IF(I40&lt;I42,I40,I42))),"")</f>
      </c>
      <c r="J56" s="29"/>
      <c r="K56" s="25">
        <f>IF(K40&lt;&gt;"",IF(K40&lt;0,0,IF(AND(K40&gt;0.05,K42&gt;0.05),0.05,IF(K40&lt;K42,K40,K42))),"")</f>
      </c>
      <c r="L56" s="29"/>
      <c r="M56" s="25">
        <f>IF(M40&lt;&gt;"",IF(M40&lt;0,0,IF(AND(M40&gt;0.05,M42&gt;0.05),0.05,IF(M40&lt;M42,M40,M42))),"")</f>
      </c>
      <c r="N56" s="29"/>
      <c r="O56" s="25">
        <f>IF(O40&lt;&gt;"",IF(O40&lt;0,0,IF(AND(O40&gt;0.05,O42&gt;0.05),0.05,IF(O40&lt;O42,O40,O42))),"")</f>
      </c>
      <c r="P56" s="29"/>
      <c r="Q56" s="26"/>
      <c r="R56" s="29"/>
      <c r="S56" s="126"/>
      <c r="T56" s="25">
        <f>IF(T40&lt;&gt;"",IF(T40&lt;0,0,IF(AND(T40&gt;0.05,T42&gt;0.05),0.05,IF(T40&lt;T42,T40,T42))),"")</f>
      </c>
    </row>
    <row r="57" spans="1:20" ht="12.75">
      <c r="A57" s="121" t="s">
        <v>39</v>
      </c>
      <c r="B57" s="121"/>
      <c r="C57" s="46" t="s">
        <v>275</v>
      </c>
      <c r="I57" s="32">
        <f>IF(OR(I53&lt;&gt;"",I56&lt;&gt;""),ROUND(+I53*I56,0),"")</f>
      </c>
      <c r="J57" s="31"/>
      <c r="K57" s="32">
        <f>IF(OR(K53&lt;&gt;"",K56&lt;&gt;""),ROUND(+K53*K56,0),"")</f>
      </c>
      <c r="L57" s="31"/>
      <c r="M57" s="32">
        <f>IF(OR(M53&lt;&gt;"",M56&lt;&gt;""),ROUND(+M53*M56,0),"")</f>
      </c>
      <c r="N57" s="31"/>
      <c r="O57" s="32">
        <f>IF(OR(O53&lt;&gt;"",O56&lt;&gt;""),ROUND(+O53*O56,0),"")</f>
      </c>
      <c r="P57" s="31"/>
      <c r="Q57" s="36"/>
      <c r="R57" s="31"/>
      <c r="S57" s="125"/>
      <c r="T57" s="32">
        <f>IF(OR(T53&lt;&gt;"",T56&lt;&gt;""),ROUND(+T53*T56,0),"")</f>
      </c>
    </row>
    <row r="58" spans="1:20" ht="12.75">
      <c r="A58" s="121" t="s">
        <v>40</v>
      </c>
      <c r="B58" s="121"/>
      <c r="C58" s="46" t="s">
        <v>276</v>
      </c>
      <c r="J58" s="31"/>
      <c r="K58" s="31"/>
      <c r="L58" s="31"/>
      <c r="M58" s="31"/>
      <c r="N58" s="31"/>
      <c r="O58" s="31"/>
      <c r="P58" s="31"/>
      <c r="Q58" s="31"/>
      <c r="R58" s="31"/>
      <c r="S58" s="125"/>
      <c r="T58" s="36"/>
    </row>
    <row r="59" spans="1:20" ht="12.75">
      <c r="A59" s="121"/>
      <c r="B59" s="121"/>
      <c r="C59" s="30" t="s">
        <v>277</v>
      </c>
      <c r="I59" s="32">
        <f>IF(OR(I53&lt;&gt;"",I57&lt;&gt;""),+I53+I57,"")</f>
      </c>
      <c r="J59" s="31"/>
      <c r="K59" s="32">
        <f>IF(OR(K53&lt;&gt;"",K57&lt;&gt;""),+K53+K57,"")</f>
      </c>
      <c r="L59" s="31"/>
      <c r="M59" s="32">
        <f>IF(OR(M53&lt;&gt;"",M57&lt;&gt;""),+M53+M57,"")</f>
      </c>
      <c r="N59" s="31"/>
      <c r="O59" s="32">
        <f>IF(OR(O53&lt;&gt;"",O57&lt;&gt;""),+O53+O57,"")</f>
      </c>
      <c r="P59" s="31"/>
      <c r="Q59" s="36"/>
      <c r="R59" s="31"/>
      <c r="S59" s="125"/>
      <c r="T59" s="32">
        <f>IF(OR(T53&lt;&gt;"",T57&lt;&gt;""),+T53+T57,"")</f>
      </c>
    </row>
    <row r="60" spans="1:20" ht="12.75" hidden="1">
      <c r="A60" s="121"/>
      <c r="C60" s="30"/>
      <c r="I60" s="31">
        <f>IF((+'Data Entry Page'!$J$20+'Data Entry Page'!$L$20+'Data Entry Page'!$N$20)=0,0,+'Data Entry Page'!J20/(+'Data Entry Page'!$J$20+'Data Entry Page'!$L$20+'Data Entry Page'!$N$20)*'Data Entry Page'!$R$28)</f>
        <v>0</v>
      </c>
      <c r="J60" s="31"/>
      <c r="K60" s="31">
        <f>IF((+'Data Entry Page'!$J$20+'Data Entry Page'!$L$20+'Data Entry Page'!$N$20)=0,0,+'Data Entry Page'!L20/(+'Data Entry Page'!$J$20+'Data Entry Page'!$L$20+'Data Entry Page'!$N$20)*'Data Entry Page'!$R$28)</f>
        <v>0</v>
      </c>
      <c r="L60" s="31"/>
      <c r="M60" s="31">
        <f>IF((+'Data Entry Page'!$J$20+'Data Entry Page'!$L$20+'Data Entry Page'!$N$20)=0,0,+'Data Entry Page'!N20/(+'Data Entry Page'!$J$20+'Data Entry Page'!$L$20+'Data Entry Page'!$N$20)*'Data Entry Page'!$R$28)</f>
        <v>0</v>
      </c>
      <c r="N60" s="31"/>
      <c r="O60" s="31"/>
      <c r="P60" s="31"/>
      <c r="Q60" s="31"/>
      <c r="R60" s="31"/>
      <c r="S60" s="125"/>
      <c r="T60" s="36">
        <f>+ROUND(I60,0)+ROUND(K60,0)+ROUND(M60,0)</f>
        <v>0</v>
      </c>
    </row>
    <row r="61" spans="1:20" ht="12.75">
      <c r="A61" s="121" t="s">
        <v>42</v>
      </c>
      <c r="B61" s="115" t="s">
        <v>81</v>
      </c>
      <c r="C61" s="53" t="s">
        <v>418</v>
      </c>
      <c r="E61" s="27"/>
      <c r="F61" s="27"/>
      <c r="G61" s="27"/>
      <c r="J61" s="31"/>
      <c r="K61" s="31"/>
      <c r="L61" s="31"/>
      <c r="M61" s="31"/>
      <c r="N61" s="31"/>
      <c r="O61" s="31"/>
      <c r="P61" s="31"/>
      <c r="Q61" s="31"/>
      <c r="R61" s="31"/>
      <c r="S61" s="125"/>
      <c r="T61" s="36"/>
    </row>
    <row r="62" spans="3:20" ht="12.75">
      <c r="C62" s="27" t="s">
        <v>419</v>
      </c>
      <c r="E62" s="27"/>
      <c r="F62" s="27"/>
      <c r="G62" s="27"/>
      <c r="J62" s="31"/>
      <c r="K62" s="31"/>
      <c r="L62" s="31"/>
      <c r="M62" s="31"/>
      <c r="N62" s="31"/>
      <c r="O62" s="31"/>
      <c r="P62" s="31"/>
      <c r="Q62" s="31"/>
      <c r="R62" s="31"/>
      <c r="S62" s="125"/>
      <c r="T62" s="36"/>
    </row>
    <row r="63" spans="3:20" ht="12.75">
      <c r="C63" s="27" t="s">
        <v>381</v>
      </c>
      <c r="E63" s="27"/>
      <c r="F63" s="27"/>
      <c r="G63" s="27"/>
      <c r="J63" s="31"/>
      <c r="K63" s="31"/>
      <c r="L63" s="31"/>
      <c r="M63" s="31"/>
      <c r="N63" s="31"/>
      <c r="O63" s="31"/>
      <c r="P63" s="31"/>
      <c r="Q63" s="31"/>
      <c r="R63" s="31"/>
      <c r="S63" s="125"/>
      <c r="T63" s="36"/>
    </row>
    <row r="64" spans="3:20" ht="12.75">
      <c r="C64" s="27" t="s">
        <v>278</v>
      </c>
      <c r="E64" s="27"/>
      <c r="F64" s="27"/>
      <c r="G64" s="27"/>
      <c r="J64" s="31"/>
      <c r="K64" s="31"/>
      <c r="L64" s="31"/>
      <c r="M64" s="31"/>
      <c r="N64" s="31"/>
      <c r="O64" s="31"/>
      <c r="P64" s="31"/>
      <c r="Q64" s="31"/>
      <c r="R64" s="31"/>
      <c r="S64" s="125"/>
      <c r="T64" s="36"/>
    </row>
    <row r="65" spans="3:20" ht="12.75">
      <c r="C65" s="27" t="s">
        <v>279</v>
      </c>
      <c r="E65" s="27"/>
      <c r="F65" s="27"/>
      <c r="G65" s="27"/>
      <c r="J65" s="31"/>
      <c r="K65" s="31"/>
      <c r="L65" s="31"/>
      <c r="M65" s="31"/>
      <c r="N65" s="31"/>
      <c r="O65" s="31"/>
      <c r="P65" s="31"/>
      <c r="Q65" s="31"/>
      <c r="R65" s="31"/>
      <c r="S65" s="125"/>
      <c r="T65" s="36"/>
    </row>
    <row r="66" spans="3:20" ht="12.75">
      <c r="C66" s="27" t="s">
        <v>280</v>
      </c>
      <c r="E66" s="27"/>
      <c r="F66" s="27"/>
      <c r="G66" s="27"/>
      <c r="J66" s="31"/>
      <c r="K66" s="31"/>
      <c r="L66" s="31"/>
      <c r="M66" s="31"/>
      <c r="N66" s="31"/>
      <c r="O66" s="31"/>
      <c r="P66" s="31"/>
      <c r="Q66" s="31"/>
      <c r="R66" s="31"/>
      <c r="S66" s="125"/>
      <c r="T66" s="36"/>
    </row>
    <row r="67" spans="3:20" ht="12.75">
      <c r="C67" s="27" t="s">
        <v>281</v>
      </c>
      <c r="E67" s="27"/>
      <c r="F67" s="27"/>
      <c r="G67" s="27"/>
      <c r="J67" s="31"/>
      <c r="K67" s="31"/>
      <c r="L67" s="31"/>
      <c r="M67" s="31"/>
      <c r="N67" s="31"/>
      <c r="O67" s="31"/>
      <c r="P67" s="31"/>
      <c r="Q67" s="31"/>
      <c r="R67" s="31"/>
      <c r="S67" s="125"/>
      <c r="T67" s="36"/>
    </row>
    <row r="68" spans="3:20" ht="12.75">
      <c r="C68" s="27" t="s">
        <v>92</v>
      </c>
      <c r="E68" s="27"/>
      <c r="F68" s="27"/>
      <c r="G68" s="27"/>
      <c r="J68" s="31"/>
      <c r="K68" s="31"/>
      <c r="L68" s="31"/>
      <c r="M68" s="31"/>
      <c r="N68" s="31"/>
      <c r="O68" s="31"/>
      <c r="P68" s="31"/>
      <c r="Q68" s="31"/>
      <c r="R68" s="31"/>
      <c r="S68" s="125"/>
      <c r="T68" s="36"/>
    </row>
    <row r="69" spans="3:20" ht="12.75">
      <c r="C69" s="27" t="s">
        <v>93</v>
      </c>
      <c r="E69" s="27"/>
      <c r="F69" s="27"/>
      <c r="G69" s="27"/>
      <c r="I69" s="32">
        <f>IF(+T60=T69,ROUND(I60,0),IF(T60&gt;T69,IF(OR(I60-INT(I60)&gt;K60-INT(K60),I60-INT(I60)&gt;M60-INT(M60))=TRUE,ROUND(I60,0),ROUND(I60,0)-1),IF(OR(I60-INT(I60)&lt;K60-INT(K60),I60-INT(I60)&lt;M60-INT(M60))=TRUE,ROUND(I60,0),ROUND(I60,0)+1)))</f>
        <v>0</v>
      </c>
      <c r="J69" s="31"/>
      <c r="K69" s="32">
        <f>IF(T60=T69,ROUND(K60,0),IF(T60&gt;T69,IF(OR(K60-INT(K60)&gt;I60-INT(I60),K60-INT(K60)&gt;M60-INT(M60))=TRUE,ROUND(K60,0),ROUND(K60,0)-1),IF(OR(K60-INT(K60)&lt;I60-INT(I60),K60-INT(K60)&lt;M60-INT(M60))=TRUE,ROUND(K60,0),ROUND(K60,0)+1)))</f>
        <v>0</v>
      </c>
      <c r="L69" s="31"/>
      <c r="M69" s="32">
        <f>IF(T60=T69,ROUND(M60,0),IF(T60&gt;T69,IF(OR(M60-INT(M60)&gt;I60-INT(I60),M60-INT(M60)&gt;K60-INT(K60))=TRUE,ROUND(M60,0),ROUND(M60,0)-1),IF(OR(M60-INT(M60)&lt;I60-INT(I60),M60-INT(M60)&lt;K60-INT(K60))=TRUE,ROUND(M60,0),ROUND(M60,0)+1)))</f>
        <v>0</v>
      </c>
      <c r="N69" s="31"/>
      <c r="O69" s="31"/>
      <c r="P69" s="31"/>
      <c r="Q69" s="31"/>
      <c r="R69" s="31"/>
      <c r="S69" s="125"/>
      <c r="T69" s="32">
        <f>IF('Data Entry Page'!R28&gt;0,'Data Entry Page'!R28,0)</f>
        <v>0</v>
      </c>
    </row>
    <row r="70" spans="1:20" ht="12.75">
      <c r="A70" s="121" t="s">
        <v>465</v>
      </c>
      <c r="C70" s="53" t="s">
        <v>467</v>
      </c>
      <c r="E70" s="27"/>
      <c r="F70" s="27"/>
      <c r="G70" s="27"/>
      <c r="I70" s="36"/>
      <c r="J70" s="31"/>
      <c r="K70" s="36"/>
      <c r="L70" s="31"/>
      <c r="M70" s="36"/>
      <c r="N70" s="31"/>
      <c r="O70" s="31"/>
      <c r="P70" s="31"/>
      <c r="Q70" s="31"/>
      <c r="R70" s="31"/>
      <c r="S70" s="125"/>
      <c r="T70" s="36"/>
    </row>
    <row r="71" spans="3:20" ht="12.75">
      <c r="C71" s="27" t="s">
        <v>468</v>
      </c>
      <c r="E71" s="27"/>
      <c r="F71" s="27"/>
      <c r="G71" s="27"/>
      <c r="I71" s="193">
        <f>IF(I69-I52&gt;0,I69-I52,0)</f>
        <v>0</v>
      </c>
      <c r="J71" s="202"/>
      <c r="K71" s="193">
        <f>IF(K69-K52&gt;0,K69-K52,0)</f>
        <v>0</v>
      </c>
      <c r="L71" s="202"/>
      <c r="M71" s="193">
        <f>IF(M69-M52&gt;0,M69-M52,0)</f>
        <v>0</v>
      </c>
      <c r="N71" s="192"/>
      <c r="O71" s="192"/>
      <c r="P71" s="192"/>
      <c r="Q71" s="192"/>
      <c r="R71" s="192"/>
      <c r="S71" s="213"/>
      <c r="T71" s="193">
        <f>IF(T69-T52&gt;0,T69-T52,0)</f>
        <v>0</v>
      </c>
    </row>
    <row r="72" spans="1:20" ht="12.75">
      <c r="A72" s="121" t="s">
        <v>466</v>
      </c>
      <c r="C72" s="53" t="s">
        <v>469</v>
      </c>
      <c r="E72" s="27"/>
      <c r="F72" s="27"/>
      <c r="G72" s="27"/>
      <c r="I72" s="202"/>
      <c r="J72" s="192"/>
      <c r="K72" s="202"/>
      <c r="L72" s="192"/>
      <c r="M72" s="202"/>
      <c r="N72" s="192"/>
      <c r="O72" s="192"/>
      <c r="P72" s="192"/>
      <c r="Q72" s="192"/>
      <c r="R72" s="192"/>
      <c r="S72" s="213"/>
      <c r="T72" s="202"/>
    </row>
    <row r="73" spans="3:20" ht="12.75">
      <c r="C73" s="27" t="s">
        <v>474</v>
      </c>
      <c r="E73" s="27"/>
      <c r="F73" s="27"/>
      <c r="G73" s="27"/>
      <c r="I73" s="193">
        <f>I69-I71</f>
        <v>0</v>
      </c>
      <c r="J73" s="202"/>
      <c r="K73" s="193">
        <f>K69-K71</f>
        <v>0</v>
      </c>
      <c r="L73" s="202"/>
      <c r="M73" s="193">
        <f>M69-M71</f>
        <v>0</v>
      </c>
      <c r="N73" s="192"/>
      <c r="O73" s="192"/>
      <c r="P73" s="192"/>
      <c r="Q73" s="192"/>
      <c r="R73" s="192"/>
      <c r="S73" s="213"/>
      <c r="T73" s="193">
        <f>T69-T71</f>
        <v>0</v>
      </c>
    </row>
    <row r="74" spans="1:20" ht="12.75">
      <c r="A74" s="121" t="s">
        <v>43</v>
      </c>
      <c r="C74" s="53" t="s">
        <v>473</v>
      </c>
      <c r="E74" s="27"/>
      <c r="F74" s="27"/>
      <c r="G74" s="27"/>
      <c r="I74" s="32">
        <f>IF(OR(I59&lt;&gt;"",I73&gt;0),+I59-I73,"")</f>
      </c>
      <c r="J74" s="31"/>
      <c r="K74" s="32">
        <f>IF(OR(K59&lt;&gt;"",K73&gt;0),+K59-K73,"")</f>
      </c>
      <c r="L74" s="31"/>
      <c r="M74" s="32">
        <f>IF(OR(M59&lt;&gt;"",M73&gt;0),+M59-M73,"")</f>
      </c>
      <c r="N74" s="31"/>
      <c r="O74" s="32">
        <f>IF(OR(O59&lt;&gt;"",O73&gt;0),+O59-O73,"")</f>
      </c>
      <c r="P74" s="31"/>
      <c r="Q74" s="31"/>
      <c r="R74" s="31"/>
      <c r="S74" s="125"/>
      <c r="T74" s="32">
        <f>IF(OR(T59&lt;&gt;"",T73&gt;0),+T59-T73,"")</f>
      </c>
    </row>
    <row r="75" spans="1:20" ht="12.75">
      <c r="A75" s="121" t="s">
        <v>44</v>
      </c>
      <c r="B75" s="121"/>
      <c r="C75" s="46" t="s">
        <v>282</v>
      </c>
      <c r="I75" s="32">
        <f>IF(+I23&lt;&gt;"",+I23,"")</f>
      </c>
      <c r="J75" s="31"/>
      <c r="K75" s="32">
        <f>IF(+K23&lt;&gt;"",+K23,"")</f>
      </c>
      <c r="L75" s="31"/>
      <c r="M75" s="32">
        <f>IF(+M23&lt;&gt;"",+M23,"")</f>
      </c>
      <c r="N75" s="31"/>
      <c r="O75" s="32">
        <f>IF(+O23&lt;&gt;"",+O23,"")</f>
      </c>
      <c r="P75" s="31"/>
      <c r="Q75" s="36"/>
      <c r="R75" s="31"/>
      <c r="S75" s="125"/>
      <c r="T75" s="32">
        <f>IF(+T23&lt;&gt;"",+T23,"")</f>
      </c>
    </row>
    <row r="76" spans="1:20" ht="12.75">
      <c r="A76" s="121" t="s">
        <v>46</v>
      </c>
      <c r="B76" s="121"/>
      <c r="C76" s="130" t="s">
        <v>283</v>
      </c>
      <c r="E76" s="27"/>
      <c r="F76" s="27"/>
      <c r="G76" s="27"/>
      <c r="S76" s="118"/>
      <c r="T76" s="75"/>
    </row>
    <row r="77" spans="1:20" ht="12.75">
      <c r="A77" s="121"/>
      <c r="B77" s="121"/>
      <c r="C77" s="27" t="s">
        <v>424</v>
      </c>
      <c r="E77" s="27"/>
      <c r="F77" s="27"/>
      <c r="G77" s="27"/>
      <c r="I77" s="28">
        <f>IF(OR(I74&lt;&gt;"",I75&lt;&gt;""),IF(I75=0,0,ROUND(+I74/I75*100,4)),"")</f>
      </c>
      <c r="J77" s="38"/>
      <c r="K77" s="28">
        <f>IF(OR(K74&lt;&gt;"",K75&lt;&gt;""),IF(K75=0,0,ROUND(+K74/K75*100,4)),"")</f>
      </c>
      <c r="L77" s="38"/>
      <c r="M77" s="28">
        <f>IF(OR(M74&lt;&gt;"",M75&lt;&gt;""),IF(M75=0,0,ROUND(+M74/M75*100,4)),"")</f>
      </c>
      <c r="N77" s="38"/>
      <c r="O77" s="28">
        <f>IF(OR(O74&lt;&gt;"",O75&lt;&gt;""),IF(O75=0,0,ROUND(+O74/O75*100,4)),"")</f>
      </c>
      <c r="P77" s="38"/>
      <c r="Q77" s="37"/>
      <c r="R77" s="38"/>
      <c r="S77" s="131"/>
      <c r="T77" s="28">
        <f>IF(OR(T74&lt;&gt;"",T75&lt;&gt;""),IF(T75=0,0,ROUND(+T74/T75*100,4)),"")</f>
      </c>
    </row>
    <row r="78" spans="1:20" ht="12.75">
      <c r="A78" s="121" t="s">
        <v>47</v>
      </c>
      <c r="C78" s="53" t="s">
        <v>284</v>
      </c>
      <c r="E78" s="27"/>
      <c r="F78" s="27"/>
      <c r="G78" s="27"/>
      <c r="I78" s="38"/>
      <c r="J78" s="38"/>
      <c r="K78" s="38"/>
      <c r="L78" s="38"/>
      <c r="M78" s="38"/>
      <c r="N78" s="38"/>
      <c r="O78" s="38"/>
      <c r="P78" s="38"/>
      <c r="Q78" s="38"/>
      <c r="R78" s="38"/>
      <c r="S78" s="131"/>
      <c r="T78" s="37"/>
    </row>
    <row r="79" spans="1:20" ht="12.75">
      <c r="A79" s="121"/>
      <c r="C79" s="27" t="s">
        <v>285</v>
      </c>
      <c r="E79" s="27"/>
      <c r="F79" s="27"/>
      <c r="G79" s="27"/>
      <c r="I79" s="38"/>
      <c r="J79" s="38"/>
      <c r="K79" s="38"/>
      <c r="L79" s="38"/>
      <c r="M79" s="38"/>
      <c r="N79" s="38"/>
      <c r="O79" s="28">
        <f>IF(OR(O77&lt;&gt;"",O45&lt;&gt;""),IF(O77&lt;O45,O77,O45),"")</f>
      </c>
      <c r="P79" s="38"/>
      <c r="Q79" s="38"/>
      <c r="R79" s="38"/>
      <c r="S79" s="131"/>
      <c r="T79" s="37"/>
    </row>
    <row r="80" spans="1:20" ht="12.75">
      <c r="A80" s="121" t="s">
        <v>48</v>
      </c>
      <c r="C80" s="53" t="s">
        <v>286</v>
      </c>
      <c r="E80" s="27"/>
      <c r="F80" s="27"/>
      <c r="G80" s="27"/>
      <c r="I80" s="28">
        <f>IF('Data Entry Page'!$R$14&lt;&gt;"",IF('Data Entry Page'!J14&gt;0,'Data Entry Page'!J14,0),"")</f>
      </c>
      <c r="J80" s="38"/>
      <c r="K80" s="28">
        <f>IF('Data Entry Page'!$R$14&lt;&gt;"",IF('Data Entry Page'!L14&gt;0,'Data Entry Page'!L14,0),"")</f>
      </c>
      <c r="L80" s="38"/>
      <c r="M80" s="28">
        <f>IF('Data Entry Page'!$R$14&lt;&gt;"",IF('Data Entry Page'!N14&gt;0,'Data Entry Page'!N14,0),"")</f>
      </c>
      <c r="N80" s="38"/>
      <c r="O80" s="28">
        <f>IF('Data Entry Page'!$R$14&lt;&gt;"",IF('Data Entry Page'!P14&gt;0,'Data Entry Page'!P14,0),"")</f>
      </c>
      <c r="P80" s="38"/>
      <c r="Q80" s="38"/>
      <c r="R80" s="38"/>
      <c r="S80" s="131"/>
      <c r="T80" s="28">
        <f>IF('Data Entry Page'!R14&lt;&gt;"",'Data Entry Page'!R14,"")</f>
      </c>
    </row>
    <row r="81" spans="1:20" ht="12.75">
      <c r="A81" s="121" t="s">
        <v>49</v>
      </c>
      <c r="B81" s="121"/>
      <c r="C81" s="46" t="s">
        <v>287</v>
      </c>
      <c r="I81" s="38"/>
      <c r="J81" s="38"/>
      <c r="K81" s="38"/>
      <c r="L81" s="38"/>
      <c r="M81" s="38"/>
      <c r="N81" s="38"/>
      <c r="O81" s="38"/>
      <c r="P81" s="38"/>
      <c r="Q81" s="38"/>
      <c r="R81" s="38"/>
      <c r="S81" s="131"/>
      <c r="T81" s="37"/>
    </row>
    <row r="82" spans="3:20" ht="12.75">
      <c r="C82" s="27" t="s">
        <v>425</v>
      </c>
      <c r="E82" s="27"/>
      <c r="F82" s="27"/>
      <c r="G82" s="27"/>
      <c r="I82" s="28">
        <f>IF(OR(I77&lt;&gt;"",I80&lt;&gt;""),IF(I77&lt;I80,'Form A'!I77,I80),"")</f>
      </c>
      <c r="J82" s="38"/>
      <c r="K82" s="28">
        <f>IF(OR(K77&lt;&gt;"",K80&lt;&gt;""),IF(K77&lt;K80,'Form A'!K77,K80),"")</f>
      </c>
      <c r="L82" s="38"/>
      <c r="M82" s="28">
        <f>IF(OR(M77&lt;&gt;"",M80&lt;&gt;""),IF(M77&lt;M80,'Form A'!M77,M80),"")</f>
      </c>
      <c r="N82" s="38"/>
      <c r="O82" s="28">
        <f>IF(OR(O79&lt;&gt;"",O80&lt;&gt;""),IF(O79&lt;O80,'Form A'!O79,O80),"")</f>
      </c>
      <c r="P82" s="38"/>
      <c r="Q82" s="37"/>
      <c r="R82" s="38"/>
      <c r="S82" s="131"/>
      <c r="T82" s="28">
        <f>IF(OR(T77&lt;&gt;"",T80&lt;&gt;""),IF(T77&lt;T80,'Form A'!T77,T80),"")</f>
      </c>
    </row>
    <row r="83" spans="3:20" ht="12.75">
      <c r="C83" s="132" t="s">
        <v>289</v>
      </c>
      <c r="D83" s="27"/>
      <c r="E83" s="27"/>
      <c r="F83" s="27"/>
      <c r="G83" s="27"/>
      <c r="I83" s="123"/>
      <c r="J83" s="123"/>
      <c r="K83" s="123"/>
      <c r="L83" s="123"/>
      <c r="M83" s="123"/>
      <c r="N83" s="123"/>
      <c r="O83" s="123"/>
      <c r="P83" s="123"/>
      <c r="Q83" s="123"/>
      <c r="R83" s="123"/>
      <c r="S83" s="124"/>
      <c r="T83" s="24"/>
    </row>
    <row r="84" spans="3:20" ht="6" customHeight="1">
      <c r="C84" s="132"/>
      <c r="D84" s="27"/>
      <c r="E84" s="27"/>
      <c r="F84" s="27"/>
      <c r="G84" s="27"/>
      <c r="I84" s="123"/>
      <c r="J84" s="123"/>
      <c r="K84" s="123"/>
      <c r="L84" s="123"/>
      <c r="M84" s="123"/>
      <c r="N84" s="123"/>
      <c r="O84" s="123"/>
      <c r="P84" s="123"/>
      <c r="Q84" s="123"/>
      <c r="R84" s="123"/>
      <c r="S84" s="124"/>
      <c r="T84" s="24"/>
    </row>
    <row r="85" spans="3:20" ht="12.75">
      <c r="C85" s="133" t="s">
        <v>78</v>
      </c>
      <c r="S85" s="124"/>
      <c r="T85" s="75"/>
    </row>
    <row r="86" spans="1:20" ht="12.75">
      <c r="A86" s="121" t="s">
        <v>50</v>
      </c>
      <c r="B86" s="121"/>
      <c r="C86" s="30" t="s">
        <v>296</v>
      </c>
      <c r="I86" s="32">
        <f>IF(OR(I14&lt;&gt;"",I82&lt;&gt;""),ROUND(+I14*I82/100,0),"")</f>
      </c>
      <c r="J86" s="31"/>
      <c r="K86" s="32">
        <f>IF(OR(K14&lt;&gt;"",K82&lt;&gt;""),ROUND(+K14*K82/100,0),"")</f>
      </c>
      <c r="L86" s="31"/>
      <c r="M86" s="32">
        <f>IF(OR(M14&lt;&gt;"",M82&lt;&gt;""),ROUND(+M14*M82/100,0),"")</f>
      </c>
      <c r="N86" s="31"/>
      <c r="O86" s="32">
        <f>IF(OR(O14&lt;&gt;"",O82&lt;&gt;""),ROUND(+O14*O82/100,0),"")</f>
      </c>
      <c r="P86" s="31"/>
      <c r="Q86" s="32">
        <f>IF(OR(I86&lt;&gt;"",K86&lt;&gt;"",M86&lt;&gt;"",O86&lt;&gt;""),+I86+K86+M86+O86,"")</f>
      </c>
      <c r="R86" s="31"/>
      <c r="S86" s="124"/>
      <c r="T86" s="32">
        <f>IF(OR(T14&lt;&gt;"",T82&lt;&gt;""),ROUND(+T14*T82/100,0),"")</f>
      </c>
    </row>
    <row r="87" spans="1:20" ht="12.75">
      <c r="A87" s="121" t="s">
        <v>51</v>
      </c>
      <c r="B87" s="121"/>
      <c r="C87" s="30" t="s">
        <v>297</v>
      </c>
      <c r="J87" s="31"/>
      <c r="K87" s="31"/>
      <c r="L87" s="31"/>
      <c r="M87" s="31"/>
      <c r="N87" s="31"/>
      <c r="O87" s="31"/>
      <c r="P87" s="31"/>
      <c r="Q87" s="32">
        <f>+Q14</f>
      </c>
      <c r="R87" s="31"/>
      <c r="S87" s="124"/>
      <c r="T87" s="36"/>
    </row>
    <row r="88" spans="1:20" ht="12.75">
      <c r="A88" s="121" t="s">
        <v>52</v>
      </c>
      <c r="B88" s="121"/>
      <c r="C88" s="30" t="s">
        <v>298</v>
      </c>
      <c r="Q88" s="23">
        <f>IF(OR(Q87&lt;&gt;"",Q86&lt;&gt;""),IF(Q87=0,0,ROUND(+Q86/Q87*100,4)),"")</f>
      </c>
      <c r="S88" s="124"/>
      <c r="T88" s="75"/>
    </row>
    <row r="89" spans="1:20" ht="12.75">
      <c r="A89" s="121" t="s">
        <v>53</v>
      </c>
      <c r="B89" s="121"/>
      <c r="C89" s="30" t="s">
        <v>299</v>
      </c>
      <c r="Q89" s="32">
        <f>IF(OR(Q86&lt;&gt;"",T86&lt;&gt;""),+Q86-T86,"")</f>
      </c>
      <c r="S89" s="124"/>
      <c r="T89" s="75"/>
    </row>
    <row r="90" spans="1:20" ht="12.75">
      <c r="A90" s="121" t="s">
        <v>54</v>
      </c>
      <c r="B90" s="121"/>
      <c r="C90" s="30" t="s">
        <v>300</v>
      </c>
      <c r="I90" s="30"/>
      <c r="S90" s="124"/>
      <c r="T90" s="75"/>
    </row>
    <row r="91" spans="1:20" ht="12.75">
      <c r="A91" s="134"/>
      <c r="B91" s="134"/>
      <c r="C91" s="75" t="s">
        <v>290</v>
      </c>
      <c r="E91" s="75"/>
      <c r="F91" s="75"/>
      <c r="G91" s="75"/>
      <c r="H91" s="79"/>
      <c r="I91" s="28">
        <f>IF(OR($Q$89&lt;&gt;"",I82&lt;&gt;"",$T$82&lt;&gt;""),IF($Q$89=0,0,IF(I82&lt;$T$82,I82,0)),"")</f>
      </c>
      <c r="J91" s="38"/>
      <c r="K91" s="28">
        <f>IF(OR($Q$89&lt;&gt;"",K82&lt;&gt;"",$T$82&lt;&gt;""),IF($Q$89=0,0,IF(K82&lt;$T$82,K82,0)),"")</f>
      </c>
      <c r="L91" s="38"/>
      <c r="M91" s="28">
        <f>IF(OR($Q$89&lt;&gt;"",M82&lt;&gt;"",$T$82&lt;&gt;""),IF($Q$89=0,0,IF(M82&lt;$T$82,M82,0)),"")</f>
      </c>
      <c r="N91" s="38"/>
      <c r="O91" s="28">
        <f>IF(OR($Q$89&lt;&gt;"",O82&lt;&gt;"",$T$82&lt;&gt;""),IF($Q$89&gt;0,IF(O82&lt;$T$82,O82,0),0),"")</f>
      </c>
      <c r="P91" s="75"/>
      <c r="Q91" s="75"/>
      <c r="R91" s="75"/>
      <c r="S91" s="124"/>
      <c r="T91" s="75"/>
    </row>
    <row r="92" spans="1:20" ht="12.75">
      <c r="A92" s="121" t="s">
        <v>55</v>
      </c>
      <c r="B92" s="121"/>
      <c r="C92" s="46" t="s">
        <v>301</v>
      </c>
      <c r="S92" s="124"/>
      <c r="T92" s="75"/>
    </row>
    <row r="93" spans="1:20" ht="12.75">
      <c r="A93" s="121"/>
      <c r="B93" s="121"/>
      <c r="C93" s="30" t="s">
        <v>176</v>
      </c>
      <c r="I93" s="32">
        <f>IF(OR(I91&lt;&gt;"",I23&lt;&gt;""),IF(I91&gt;0,I23,0),"")</f>
      </c>
      <c r="J93" s="31"/>
      <c r="K93" s="32">
        <f>IF(OR(K91&lt;&gt;"",K23&lt;&gt;""),IF(K91&gt;0,K23,0),"")</f>
      </c>
      <c r="L93" s="31"/>
      <c r="M93" s="32">
        <f>IF(OR(M91&lt;&gt;"",M23&lt;&gt;""),IF(M91&gt;0,M23,0),"")</f>
      </c>
      <c r="N93" s="31"/>
      <c r="O93" s="32">
        <f>IF(OR(O91&lt;&gt;"",O23&lt;&gt;""),IF(O91&gt;0,O23,0),"")</f>
      </c>
      <c r="P93" s="31"/>
      <c r="Q93" s="32">
        <f>IF(OR(I93&lt;&gt;"",K93&lt;&gt;"",M93&lt;&gt;"",O93&lt;&gt;""),+I93+K93+M93+O93,"")</f>
      </c>
      <c r="S93" s="124"/>
      <c r="T93" s="75"/>
    </row>
    <row r="94" spans="1:20" ht="12.75">
      <c r="A94" s="121" t="s">
        <v>56</v>
      </c>
      <c r="B94" s="121"/>
      <c r="C94" s="46" t="s">
        <v>291</v>
      </c>
      <c r="I94" s="30"/>
      <c r="S94" s="124"/>
      <c r="T94" s="75"/>
    </row>
    <row r="95" spans="1:20" ht="12.75">
      <c r="A95" s="121"/>
      <c r="B95" s="121"/>
      <c r="C95" s="30" t="s">
        <v>292</v>
      </c>
      <c r="I95" s="28">
        <f>IF(OR($Q$93&lt;&gt;"",I93&lt;&gt;""),IF($Q$93=0,0,ROUND(+I93/$Q$93,4)),"")</f>
      </c>
      <c r="J95" s="38"/>
      <c r="K95" s="28">
        <f>IF(OR($Q$93&lt;&gt;"",K93&lt;&gt;""),IF($Q$93=0,0,ROUND(+K93/$Q$93,4)),"")</f>
      </c>
      <c r="L95" s="38"/>
      <c r="M95" s="28">
        <f>IF(OR($Q$93&lt;&gt;"",M93&lt;&gt;""),IF($Q$93=0,0,ROUND(+M93/$Q$93,4)),"")</f>
      </c>
      <c r="N95" s="38"/>
      <c r="O95" s="28">
        <f>IF(OR($Q$93&lt;&gt;"",O93&lt;&gt;""),IF($Q$93=0,0,ROUND(+O93/$Q$93,4)),"")</f>
      </c>
      <c r="P95" s="38"/>
      <c r="Q95" s="28">
        <f>IF(OR(I95&lt;&gt;"",K95&lt;&gt;"",M95&lt;&gt;"",O95&lt;&gt;""),+I95+K95+M95+O95,"")</f>
      </c>
      <c r="S95" s="124"/>
      <c r="T95" s="75"/>
    </row>
    <row r="96" spans="1:20" ht="12.75" hidden="1">
      <c r="A96" s="121"/>
      <c r="B96" s="121"/>
      <c r="C96" s="135"/>
      <c r="E96" s="135"/>
      <c r="F96" s="135"/>
      <c r="G96" s="135"/>
      <c r="H96" s="136"/>
      <c r="I96" s="39">
        <f>IF(OR(I23&lt;&gt;"",I95&lt;&gt;"",$Q$89&lt;&gt;""),IF(I23=0,0,-I95*$Q$89/I23*100),"")</f>
      </c>
      <c r="J96" s="39"/>
      <c r="K96" s="39">
        <f>IF(OR(K23&lt;&gt;"",K95&lt;&gt;"",$Q$89&lt;&gt;""),IF(K23=0,0,-K95*$Q$89/K23*100),"")</f>
      </c>
      <c r="L96" s="39"/>
      <c r="M96" s="39">
        <f>IF(OR(M23&lt;&gt;"",M95&lt;&gt;"",$Q$89&lt;&gt;""),IF(M23=0,0,-M95*$Q$89/M23*100),"")</f>
      </c>
      <c r="N96" s="39"/>
      <c r="O96" s="39">
        <f>IF(OR(O23&lt;&gt;"",O95&lt;&gt;"",$Q$89&lt;&gt;""),IF(O23=0,0,-O95*$Q$89/O23*100),"")</f>
      </c>
      <c r="P96" s="38"/>
      <c r="Q96" s="37"/>
      <c r="S96" s="124"/>
      <c r="T96" s="75"/>
    </row>
    <row r="97" spans="1:20" ht="12.75">
      <c r="A97" s="121" t="s">
        <v>57</v>
      </c>
      <c r="B97" s="121"/>
      <c r="C97" s="199" t="s">
        <v>293</v>
      </c>
      <c r="E97" s="135"/>
      <c r="F97" s="135"/>
      <c r="G97" s="135"/>
      <c r="H97" s="136"/>
      <c r="I97" s="39"/>
      <c r="J97" s="39"/>
      <c r="K97" s="39"/>
      <c r="L97" s="39"/>
      <c r="M97" s="39"/>
      <c r="N97" s="39"/>
      <c r="O97" s="39"/>
      <c r="P97" s="38"/>
      <c r="Q97" s="38"/>
      <c r="S97" s="124"/>
      <c r="T97" s="75"/>
    </row>
    <row r="98" spans="3:20" ht="12.75">
      <c r="C98" s="135" t="s">
        <v>294</v>
      </c>
      <c r="E98" s="135"/>
      <c r="F98" s="135"/>
      <c r="G98" s="135"/>
      <c r="H98" s="136"/>
      <c r="I98" s="56">
        <f>IF(OR(I91&lt;&gt;"",I96&lt;&gt;""),IF(I91&gt;0,IF(I91+I96&lt;(I91*-1),-I91,ROUND(I96,4)),0),"")</f>
      </c>
      <c r="J98" s="39"/>
      <c r="K98" s="56">
        <f>IF(OR(K91&lt;&gt;"",K96&lt;&gt;""),IF(K91&gt;0,IF(K96+K91&lt;(K91*-1),-K91,ROUND(K96,4)),0),"")</f>
      </c>
      <c r="L98" s="39"/>
      <c r="M98" s="56">
        <f>IF(OR(M91&lt;&gt;"",M96&lt;&gt;""),IF(M91&gt;0,IF(M91+M96&lt;(M91*-1),-M91,ROUND(M96,4)),0),"")</f>
      </c>
      <c r="N98" s="39"/>
      <c r="O98" s="56">
        <f>IF(OR(O91&lt;&gt;"",O96&lt;&gt;""),IF(O91&gt;0,IF(O91+O96&lt;(O91*-1),-O91,ROUND(O96,4)),0),"")</f>
      </c>
      <c r="P98" s="38"/>
      <c r="Q98" s="28">
        <f>IF(OR(I98&lt;&gt;"",K98&lt;&gt;"",M98&lt;&gt;"",O98&lt;&gt;""),+I98+K98+M98+O98,"")</f>
      </c>
      <c r="S98" s="124"/>
      <c r="T98" s="75"/>
    </row>
    <row r="99" spans="1:20" ht="12.75">
      <c r="A99" s="115" t="s">
        <v>75</v>
      </c>
      <c r="C99" s="27" t="s">
        <v>302</v>
      </c>
      <c r="E99" s="27"/>
      <c r="F99" s="27"/>
      <c r="G99" s="27"/>
      <c r="I99" s="28">
        <f>IF(OR(I82&lt;&gt;"",I98&lt;&gt;""),ROUND(+I82+I98,4),"")</f>
      </c>
      <c r="J99" s="38"/>
      <c r="K99" s="28">
        <f>IF(OR(K82&lt;&gt;"",K98&lt;&gt;""),ROUND(+K82+K98,4),"")</f>
      </c>
      <c r="L99" s="38"/>
      <c r="M99" s="28">
        <f>IF(OR(M82&lt;&gt;"",M98&lt;&gt;""),ROUND(+M82+M98,4),"")</f>
      </c>
      <c r="N99" s="38"/>
      <c r="O99" s="28">
        <f>IF(OR(O82&lt;&gt;"",O98&lt;&gt;""),ROUND(+O82+O98,4),"")</f>
      </c>
      <c r="P99" s="38"/>
      <c r="Q99" s="38"/>
      <c r="R99" s="123"/>
      <c r="S99" s="124"/>
      <c r="T99" s="24"/>
    </row>
    <row r="100" spans="1:20" ht="12.75">
      <c r="A100" s="115" t="s">
        <v>84</v>
      </c>
      <c r="C100" s="53" t="s">
        <v>295</v>
      </c>
      <c r="E100" s="27"/>
      <c r="F100" s="27"/>
      <c r="G100" s="27"/>
      <c r="I100" s="38"/>
      <c r="J100" s="38"/>
      <c r="K100" s="38"/>
      <c r="L100" s="38"/>
      <c r="M100" s="38"/>
      <c r="N100" s="38"/>
      <c r="O100" s="38"/>
      <c r="P100" s="38"/>
      <c r="Q100" s="38"/>
      <c r="R100" s="123"/>
      <c r="S100" s="124"/>
      <c r="T100" s="24"/>
    </row>
    <row r="101" spans="3:20" ht="12.75">
      <c r="C101" s="27" t="s">
        <v>156</v>
      </c>
      <c r="E101" s="27"/>
      <c r="F101" s="27"/>
      <c r="G101" s="27"/>
      <c r="I101" s="28">
        <f>IF(OR(I82&lt;&gt;"",I98&lt;&gt;""),IF(+I99&lt;1,ROUND(+I82+I98,3),ROUND(+I82+I98,4)),"")</f>
      </c>
      <c r="J101" s="38"/>
      <c r="K101" s="28">
        <f>IF(OR(K82&lt;&gt;"",K98&lt;&gt;""),IF(+K99&lt;1,ROUND(+K82+K98,3),ROUND(+K82+K98,4)),"")</f>
      </c>
      <c r="L101" s="38"/>
      <c r="M101" s="28">
        <f>IF(OR(M82&lt;&gt;"",M98&lt;&gt;""),IF(+M99&lt;1,ROUND(+M82+M98,3),ROUND(+M82+M98,4)),"")</f>
      </c>
      <c r="N101" s="38"/>
      <c r="O101" s="28">
        <f>IF(OR(O82&lt;&gt;"",O98&lt;&gt;""),IF(+O99&lt;1,ROUND(+O82+O98,3),ROUND(+O82+O98,4)),"")</f>
      </c>
      <c r="P101" s="38"/>
      <c r="Q101" s="38"/>
      <c r="R101" s="123"/>
      <c r="S101" s="124"/>
      <c r="T101" s="24"/>
    </row>
    <row r="102" spans="4:20" ht="6" customHeight="1">
      <c r="D102" s="27"/>
      <c r="E102" s="27"/>
      <c r="F102" s="27"/>
      <c r="G102" s="27"/>
      <c r="I102" s="123"/>
      <c r="J102" s="123"/>
      <c r="K102" s="123"/>
      <c r="L102" s="123"/>
      <c r="M102" s="123"/>
      <c r="N102" s="123"/>
      <c r="O102" s="123"/>
      <c r="P102" s="123"/>
      <c r="Q102" s="123"/>
      <c r="R102" s="123"/>
      <c r="S102" s="124"/>
      <c r="T102" s="24"/>
    </row>
    <row r="103" spans="3:20" ht="12.75">
      <c r="C103" s="133" t="s">
        <v>58</v>
      </c>
      <c r="S103" s="124"/>
      <c r="T103" s="75"/>
    </row>
    <row r="104" spans="1:20" ht="12.75">
      <c r="A104" s="121" t="s">
        <v>85</v>
      </c>
      <c r="B104" s="121"/>
      <c r="C104" s="30" t="s">
        <v>304</v>
      </c>
      <c r="I104" s="32">
        <f>IF(OR(I14&lt;&gt;"",I101&lt;&gt;""),ROUND(+I14*I101/100,0),"")</f>
      </c>
      <c r="J104" s="31"/>
      <c r="K104" s="32">
        <f>IF(OR(K14&lt;&gt;"",K101&lt;&gt;""),ROUND(+K14*K101/100,0),"")</f>
      </c>
      <c r="L104" s="31"/>
      <c r="M104" s="32">
        <f>IF(OR(M14&lt;&gt;"",M101&lt;&gt;""),ROUND(+M14*M101/100,0),"")</f>
      </c>
      <c r="N104" s="31"/>
      <c r="O104" s="32">
        <f>IF(OR(O14&lt;&gt;"",O101&lt;&gt;""),ROUND(+O14*O101/100,0),"")</f>
      </c>
      <c r="P104" s="31"/>
      <c r="Q104" s="32">
        <f>IF(OR(I104&lt;&gt;"",K104&lt;&gt;"",M104&lt;&gt;"",O104&lt;&gt;""),+I104+K104+M104+O104,"")</f>
      </c>
      <c r="S104" s="124"/>
      <c r="T104" s="75"/>
    </row>
    <row r="105" spans="1:20" ht="12.75">
      <c r="A105" s="121" t="s">
        <v>86</v>
      </c>
      <c r="B105" s="121"/>
      <c r="C105" s="30" t="s">
        <v>305</v>
      </c>
      <c r="J105" s="31"/>
      <c r="K105" s="31"/>
      <c r="L105" s="31"/>
      <c r="M105" s="31"/>
      <c r="N105" s="31"/>
      <c r="O105" s="31"/>
      <c r="P105" s="31"/>
      <c r="Q105" s="32">
        <f>+Q14</f>
      </c>
      <c r="S105" s="124"/>
      <c r="T105" s="75"/>
    </row>
    <row r="106" spans="1:20" ht="12.75">
      <c r="A106" s="121" t="s">
        <v>87</v>
      </c>
      <c r="B106" s="121"/>
      <c r="C106" s="30" t="s">
        <v>306</v>
      </c>
      <c r="I106" s="38"/>
      <c r="J106" s="38"/>
      <c r="K106" s="38"/>
      <c r="L106" s="38"/>
      <c r="M106" s="38"/>
      <c r="N106" s="38"/>
      <c r="O106" s="38"/>
      <c r="P106" s="38"/>
      <c r="Q106" s="28">
        <f>IF(OR(Q105&lt;&gt;"",Q104&lt;&gt;""),IF(Q105=0,0,IF(+Q104/Q105*100&lt;1,ROUND(+Q104/Q105*100,3),ROUND(Q104/Q105*100,4))),"")</f>
      </c>
      <c r="S106" s="124"/>
      <c r="T106" s="75"/>
    </row>
    <row r="107" spans="1:20" ht="12.75">
      <c r="A107" s="121" t="s">
        <v>89</v>
      </c>
      <c r="B107" s="121"/>
      <c r="C107" s="137" t="s">
        <v>307</v>
      </c>
      <c r="E107" s="27"/>
      <c r="F107" s="27"/>
      <c r="G107" s="27"/>
      <c r="H107" s="27"/>
      <c r="I107" s="138"/>
      <c r="J107" s="38"/>
      <c r="K107" s="38"/>
      <c r="L107" s="38"/>
      <c r="M107" s="38"/>
      <c r="N107" s="38"/>
      <c r="O107" s="38"/>
      <c r="P107" s="38"/>
      <c r="Q107" s="38"/>
      <c r="S107" s="124"/>
      <c r="T107" s="75"/>
    </row>
    <row r="108" spans="3:20" ht="12.75">
      <c r="C108" s="53" t="s">
        <v>303</v>
      </c>
      <c r="E108" s="27"/>
      <c r="F108" s="27"/>
      <c r="G108" s="27"/>
      <c r="H108" s="27"/>
      <c r="I108" s="28">
        <f>IF(I101&lt;&gt;"",IF(I101&lt;1,ROUND(I101,3),ROUND(I101,4)),"")</f>
      </c>
      <c r="J108" s="38"/>
      <c r="K108" s="28">
        <f>IF(K101&lt;&gt;"",IF(K101&lt;1,ROUND(K101,3),ROUND(K101,4)),"")</f>
      </c>
      <c r="L108" s="38"/>
      <c r="M108" s="28">
        <f>IF(M101&lt;&gt;"",IF(M101&lt;1,ROUND(M101,3),ROUND(M101,4)),"")</f>
      </c>
      <c r="N108" s="38"/>
      <c r="O108" s="28">
        <f>IF(O101&lt;&gt;"",IF(O101&lt;1,ROUND(O101,3),ROUND(O101,4)),"")</f>
      </c>
      <c r="P108" s="38"/>
      <c r="Q108" s="38"/>
      <c r="S108" s="124"/>
      <c r="T108" s="75"/>
    </row>
    <row r="109" spans="19:20" ht="6" customHeight="1">
      <c r="S109" s="124"/>
      <c r="T109" s="75"/>
    </row>
    <row r="110" spans="1:20" ht="12.75">
      <c r="A110" s="134"/>
      <c r="B110" s="134"/>
      <c r="C110" s="94" t="s">
        <v>312</v>
      </c>
      <c r="E110" s="75"/>
      <c r="F110" s="75"/>
      <c r="G110" s="75"/>
      <c r="H110" s="79"/>
      <c r="I110" s="36"/>
      <c r="J110" s="75"/>
      <c r="K110" s="75"/>
      <c r="L110" s="75"/>
      <c r="M110" s="75"/>
      <c r="N110" s="75"/>
      <c r="O110" s="75"/>
      <c r="P110" s="75"/>
      <c r="Q110" s="75"/>
      <c r="R110" s="75"/>
      <c r="S110" s="124"/>
      <c r="T110" s="75"/>
    </row>
    <row r="111" spans="1:20" ht="12.75">
      <c r="A111" s="115" t="s">
        <v>106</v>
      </c>
      <c r="C111" s="27" t="s">
        <v>308</v>
      </c>
      <c r="E111" s="27"/>
      <c r="F111" s="27"/>
      <c r="G111" s="27"/>
      <c r="I111" s="32">
        <f>IF(OR(I108&lt;&gt;"",I$14&lt;&gt;""),ROUND(+I108*I$14/100,2),"")</f>
      </c>
      <c r="J111" s="31"/>
      <c r="K111" s="32">
        <f>IF(OR(K108&lt;&gt;"",K$14&lt;&gt;""),ROUND(+K108*K$14/100,2),"")</f>
      </c>
      <c r="L111" s="31"/>
      <c r="M111" s="32">
        <f>IF(OR(M108&lt;&gt;"",M$14&lt;&gt;""),ROUND(+M108*M$14/100,2),"")</f>
      </c>
      <c r="N111" s="31"/>
      <c r="O111" s="32">
        <f>IF(OR(O108&lt;&gt;"",O$14&lt;&gt;""),ROUND(+O108*O$14/100,2),"")</f>
      </c>
      <c r="P111" s="31"/>
      <c r="Q111" s="32">
        <f>IF(OR(I111&lt;&gt;"",K111&lt;&gt;"",M111&lt;&gt;"",O111&lt;&gt;""),+I111+K111+M111+O111,"")</f>
      </c>
      <c r="S111" s="124"/>
      <c r="T111" s="75"/>
    </row>
    <row r="112" spans="1:20" ht="12.75" customHeight="1">
      <c r="A112" s="115" t="s">
        <v>107</v>
      </c>
      <c r="C112" s="251" t="s">
        <v>309</v>
      </c>
      <c r="D112" s="251"/>
      <c r="E112" s="251"/>
      <c r="F112" s="251"/>
      <c r="G112" s="251"/>
      <c r="H112" s="251"/>
      <c r="I112" s="32">
        <f>IF(OR($T$82&lt;&gt;"",I14&lt;&gt;""),ROUND(+$T$82*I14/100,2),"")</f>
      </c>
      <c r="J112" s="31"/>
      <c r="K112" s="32">
        <f>IF(OR($T$82&lt;&gt;"",K14&lt;&gt;""),ROUND(+$T$82*K14/100,2),"")</f>
      </c>
      <c r="L112" s="31"/>
      <c r="M112" s="32">
        <f>IF(OR($T$82&lt;&gt;"",M14&lt;&gt;""),ROUND(+$T$82*M14/100,2),"")</f>
      </c>
      <c r="N112" s="31"/>
      <c r="O112" s="32">
        <f>IF(OR($T$82&lt;&gt;"",O14&lt;&gt;""),ROUND(+$T$82*O14/100,2),"")</f>
      </c>
      <c r="P112" s="31"/>
      <c r="Q112" s="32">
        <f>IF(OR(I112&lt;&gt;"",K112&lt;&gt;"",M112&lt;&gt;"",O112&lt;&gt;""),+I112+K112+M112+O112,"")</f>
      </c>
      <c r="S112" s="124"/>
      <c r="T112" s="75"/>
    </row>
    <row r="113" spans="1:20" ht="12.75">
      <c r="A113" s="115" t="s">
        <v>108</v>
      </c>
      <c r="C113" s="30" t="s">
        <v>310</v>
      </c>
      <c r="I113" s="32">
        <f>IF(OR(I111&lt;&gt;"",I112&lt;&gt;""),+I111-I112,"")</f>
      </c>
      <c r="J113" s="31"/>
      <c r="K113" s="32">
        <f>IF(OR(K111&lt;&gt;"",K112&lt;&gt;""),+K111-K112,"")</f>
      </c>
      <c r="L113" s="31"/>
      <c r="M113" s="32">
        <f>IF(OR(M111&lt;&gt;"",M112&lt;&gt;""),+M111-M112,"")</f>
      </c>
      <c r="N113" s="31"/>
      <c r="O113" s="32">
        <f>IF(OR(O111&lt;&gt;"",O112&lt;&gt;""),+O111-O112,"")</f>
      </c>
      <c r="P113" s="31"/>
      <c r="Q113" s="32">
        <f>IF(OR(I113&lt;&gt;"",K113&lt;&gt;"",M113&lt;&gt;"",O113&lt;&gt;""),+I113+K113+M113+O113,"")</f>
      </c>
      <c r="S113" s="124"/>
      <c r="T113" s="75"/>
    </row>
    <row r="114" spans="1:20" ht="12.75">
      <c r="A114" s="115" t="s">
        <v>109</v>
      </c>
      <c r="C114" s="30" t="s">
        <v>311</v>
      </c>
      <c r="I114" s="25">
        <f>IF(OR('Data Entry Page'!J20&lt;&gt;"",+I113&lt;&gt;"",I112&lt;&gt;""),IF('Data Entry Page'!J20=0,0,ROUND(+I113/I112,4)),"")</f>
      </c>
      <c r="J114" s="29"/>
      <c r="K114" s="25">
        <f>IF(OR('Data Entry Page'!L20&lt;&gt;"",+K113&lt;&gt;"",K112&lt;&gt;""),IF('Data Entry Page'!L20=0,0,ROUND(+K113/K112,4)),"")</f>
      </c>
      <c r="L114" s="29"/>
      <c r="M114" s="25">
        <f>IF(OR('Data Entry Page'!N20&lt;&gt;"",+M113&lt;&gt;"",M112&lt;&gt;""),IF('Data Entry Page'!N20=0,0,ROUND(+M113/M112,4)),"")</f>
      </c>
      <c r="N114" s="29"/>
      <c r="O114" s="25">
        <f>IF(OR('Data Entry Page'!P20&lt;&gt;"",+O113&lt;&gt;"",O112&lt;&gt;""),IF('Data Entry Page'!P20=0,0,ROUND(+O113/O112,4)),"")</f>
      </c>
      <c r="P114" s="29"/>
      <c r="Q114" s="25">
        <f>IF(OR('Data Entry Page'!R20&lt;&gt;"",+Q113&lt;&gt;"",Q112&lt;&gt;""),IF('Data Entry Page'!R20=0,0,ROUND(+Q113/Q112,4)),"")</f>
      </c>
      <c r="S114" s="124"/>
      <c r="T114" s="75"/>
    </row>
    <row r="115" spans="19:20" ht="6" customHeight="1">
      <c r="S115" s="124"/>
      <c r="T115" s="75"/>
    </row>
    <row r="116" spans="2:20" ht="12.75">
      <c r="B116" s="30"/>
      <c r="C116" s="133" t="s">
        <v>313</v>
      </c>
      <c r="G116" s="80"/>
      <c r="H116" s="31"/>
      <c r="I116" s="30"/>
      <c r="S116" s="124"/>
      <c r="T116" s="75"/>
    </row>
    <row r="117" spans="1:20" ht="12.75">
      <c r="A117" s="115" t="s">
        <v>94</v>
      </c>
      <c r="B117" s="30"/>
      <c r="C117" s="30" t="s">
        <v>314</v>
      </c>
      <c r="G117" s="80"/>
      <c r="H117" s="30"/>
      <c r="I117" s="28">
        <f>IF('Summary Page'!K31&lt;&gt;"",+'Summary Page'!K31,"")</f>
      </c>
      <c r="J117" s="38"/>
      <c r="K117" s="28">
        <f>IF('Summary Page'!M31&lt;&gt;"",+'Summary Page'!M31,"")</f>
      </c>
      <c r="L117" s="38"/>
      <c r="M117" s="28">
        <f>IF('Summary Page'!O31&lt;&gt;"",+'Summary Page'!O31,"")</f>
      </c>
      <c r="N117" s="38"/>
      <c r="O117" s="28">
        <f>IF('Summary Page'!Q31&lt;&gt;"",+'Summary Page'!Q31,"")</f>
      </c>
      <c r="S117" s="124"/>
      <c r="T117" s="75"/>
    </row>
    <row r="118" spans="1:20" ht="12.75">
      <c r="A118" s="141" t="s">
        <v>95</v>
      </c>
      <c r="B118" s="30"/>
      <c r="C118" s="30" t="s">
        <v>315</v>
      </c>
      <c r="G118" s="80"/>
      <c r="H118" s="30"/>
      <c r="I118" s="28">
        <f>IF(I117&lt;&gt;"",IF(+'Summary Page'!K42&lt;&gt;"",+'Summary Page'!K42,0),"")</f>
      </c>
      <c r="J118" s="38"/>
      <c r="K118" s="28">
        <f>IF(K117&lt;&gt;"",IF(+'Summary Page'!M42&lt;&gt;"",+'Summary Page'!M42,0),"")</f>
      </c>
      <c r="L118" s="38"/>
      <c r="M118" s="28">
        <f>IF(M117&lt;&gt;"",IF(+'Summary Page'!O42&lt;&gt;"",+'Summary Page'!O42,0),"")</f>
      </c>
      <c r="N118" s="38"/>
      <c r="O118" s="28">
        <f>IF(O117&lt;&gt;"",IF(+'Summary Page'!Q42&lt;&gt;"",+'Summary Page'!Q42,0),"")</f>
      </c>
      <c r="S118" s="124"/>
      <c r="T118" s="75"/>
    </row>
    <row r="119" spans="1:20" ht="12.75">
      <c r="A119" s="141" t="s">
        <v>96</v>
      </c>
      <c r="B119" s="30"/>
      <c r="C119" s="30" t="s">
        <v>316</v>
      </c>
      <c r="G119" s="80"/>
      <c r="H119" s="30"/>
      <c r="I119" s="28">
        <f>IF(OR(I117&lt;&gt;"",I118&lt;&gt;""),+I117+I118,"")</f>
      </c>
      <c r="J119" s="38"/>
      <c r="K119" s="28">
        <f>IF(OR(K117&lt;&gt;"",K118&lt;&gt;""),+K117+K118,"")</f>
      </c>
      <c r="L119" s="38"/>
      <c r="M119" s="28">
        <f>IF(OR(M117&lt;&gt;"",M118&lt;&gt;""),+M117+M118,"")</f>
      </c>
      <c r="N119" s="38"/>
      <c r="O119" s="28">
        <f>IF(OR(O117&lt;&gt;"",O118&lt;&gt;""),+O117+O118,"")</f>
      </c>
      <c r="S119" s="124"/>
      <c r="T119" s="75"/>
    </row>
    <row r="120" spans="1:20" ht="12.75">
      <c r="A120" s="115" t="s">
        <v>97</v>
      </c>
      <c r="B120" s="30"/>
      <c r="C120" s="30" t="s">
        <v>317</v>
      </c>
      <c r="G120" s="80"/>
      <c r="H120" s="30"/>
      <c r="I120" s="32">
        <f>IF(+I$14&lt;&gt;"",+I$14,"")</f>
      </c>
      <c r="J120" s="31"/>
      <c r="K120" s="32">
        <f>IF(+K$14&lt;&gt;"",+K$14,"")</f>
      </c>
      <c r="L120" s="31"/>
      <c r="M120" s="32">
        <f>IF(+M$14&lt;&gt;"",+M$14,"")</f>
      </c>
      <c r="N120" s="31"/>
      <c r="O120" s="32">
        <f>IF(+O$14&lt;&gt;"",+O$14,"")</f>
      </c>
      <c r="P120" s="31"/>
      <c r="Q120" s="32">
        <f>IF(OR(I120&lt;&gt;"",K120&lt;&gt;"",M120&lt;&gt;"",O120&lt;&gt;""),+I120+K120+M120+O120,"")</f>
      </c>
      <c r="S120" s="124"/>
      <c r="T120" s="75"/>
    </row>
    <row r="121" spans="1:20" ht="12.75">
      <c r="A121" s="141" t="s">
        <v>98</v>
      </c>
      <c r="B121" s="30"/>
      <c r="C121" s="30" t="s">
        <v>318</v>
      </c>
      <c r="G121" s="80"/>
      <c r="H121" s="30"/>
      <c r="I121" s="32">
        <f>IF(OR(I119&lt;&gt;"",I120&lt;&gt;""),ROUND(+I119*I120/100,0),"")</f>
      </c>
      <c r="J121" s="31"/>
      <c r="K121" s="32">
        <f>IF(OR(K119&lt;&gt;"",K120&lt;&gt;""),ROUND(+K119*K120/100,0),"")</f>
      </c>
      <c r="L121" s="31"/>
      <c r="M121" s="32">
        <f>IF(OR(M119&lt;&gt;"",M120&lt;&gt;""),ROUND(+M119*M120/100,0),"")</f>
      </c>
      <c r="N121" s="31"/>
      <c r="O121" s="32">
        <f>IF(OR(O119&lt;&gt;"",O120&lt;&gt;""),ROUND(+O119*O120/100,0),"")</f>
      </c>
      <c r="P121" s="31"/>
      <c r="Q121" s="32">
        <f>IF(OR(I121&lt;&gt;"",K121&lt;&gt;"",M121&lt;&gt;"",O121&lt;&gt;""),+I121+K121+M121+O121,"")</f>
      </c>
      <c r="S121" s="124"/>
      <c r="T121" s="75"/>
    </row>
    <row r="122" spans="1:20" ht="12.75">
      <c r="A122" s="141" t="s">
        <v>99</v>
      </c>
      <c r="B122" s="30"/>
      <c r="C122" s="30" t="s">
        <v>319</v>
      </c>
      <c r="G122" s="80"/>
      <c r="H122" s="30"/>
      <c r="Q122" s="28">
        <f>IF(OR(Q120&lt;&gt;"",Q121&lt;&gt;""),IF(Q120=0,0,ROUND(+Q121/Q120*100,4)),"")</f>
      </c>
      <c r="S122" s="124"/>
      <c r="T122" s="75"/>
    </row>
    <row r="123" spans="1:20" ht="12.75">
      <c r="A123" s="115" t="s">
        <v>100</v>
      </c>
      <c r="B123" s="30"/>
      <c r="C123" s="30" t="s">
        <v>320</v>
      </c>
      <c r="G123" s="80"/>
      <c r="H123" s="30"/>
      <c r="I123" s="28">
        <f>IF(I117&lt;&gt;"",IF(+'Summary Page'!K40&lt;&gt;"",+'Summary Page'!K40,0),"")</f>
      </c>
      <c r="J123" s="38"/>
      <c r="K123" s="28">
        <f>IF(K117&lt;&gt;"",IF(+'Summary Page'!M40&lt;&gt;"",+'Summary Page'!M40,0),"")</f>
      </c>
      <c r="L123" s="38"/>
      <c r="M123" s="28">
        <f>IF(M117&lt;&gt;"",IF(+'Summary Page'!O40&lt;&gt;"",+'Summary Page'!O40,0),"")</f>
      </c>
      <c r="N123" s="38"/>
      <c r="O123" s="28">
        <f>IF(O117&lt;&gt;"",IF(+'Summary Page'!Q40&lt;&gt;"",+'Summary Page'!Q40,0),"")</f>
      </c>
      <c r="S123" s="124"/>
      <c r="T123" s="75"/>
    </row>
    <row r="124" spans="1:20" ht="12.75">
      <c r="A124" s="115" t="s">
        <v>101</v>
      </c>
      <c r="B124" s="30"/>
      <c r="C124" s="30" t="s">
        <v>321</v>
      </c>
      <c r="G124" s="80"/>
      <c r="H124" s="30"/>
      <c r="I124" s="28">
        <f>IF(OR(I119&lt;&gt;"",I123&lt;&gt;""),+I119-I123,"")</f>
      </c>
      <c r="J124" s="38"/>
      <c r="K124" s="28">
        <f>IF(OR(K119&lt;&gt;"",K123&lt;&gt;""),+K119-K123,"")</f>
      </c>
      <c r="L124" s="38"/>
      <c r="M124" s="28">
        <f>IF(OR(M119&lt;&gt;"",M123&lt;&gt;""),+M119-M123,"")</f>
      </c>
      <c r="N124" s="38"/>
      <c r="O124" s="28">
        <f>IF(OR(O119&lt;&gt;"",O123&lt;&gt;""),+O119-O123,"")</f>
      </c>
      <c r="S124" s="124"/>
      <c r="T124" s="75"/>
    </row>
    <row r="125" spans="1:20" ht="12.75">
      <c r="A125" s="115" t="s">
        <v>102</v>
      </c>
      <c r="B125" s="30"/>
      <c r="C125" s="30" t="s">
        <v>322</v>
      </c>
      <c r="G125" s="80"/>
      <c r="H125" s="30"/>
      <c r="I125" s="32">
        <f>IF(+I$14&lt;&gt;"",+I$14,"")</f>
      </c>
      <c r="J125" s="31"/>
      <c r="K125" s="32">
        <f>IF(+K$14&lt;&gt;"",+K$14,"")</f>
      </c>
      <c r="L125" s="31"/>
      <c r="M125" s="32">
        <f>IF(+M$14&lt;&gt;"",+M$14,"")</f>
      </c>
      <c r="N125" s="31"/>
      <c r="O125" s="32">
        <f>IF(+O$14&lt;&gt;"",+O$14,"")</f>
      </c>
      <c r="P125" s="31"/>
      <c r="Q125" s="32">
        <f>IF(OR(I125&lt;&gt;"",K125&lt;&gt;"",M125&lt;&gt;"",O125&lt;&gt;""),+I125+K125+M125+O125,"")</f>
      </c>
      <c r="S125" s="124"/>
      <c r="T125" s="75"/>
    </row>
    <row r="126" spans="1:20" ht="12.75">
      <c r="A126" s="115" t="s">
        <v>103</v>
      </c>
      <c r="B126" s="30"/>
      <c r="C126" s="30" t="s">
        <v>323</v>
      </c>
      <c r="G126" s="80"/>
      <c r="H126" s="30"/>
      <c r="I126" s="32">
        <f>IF(OR(I124&lt;&gt;"",I125&lt;&gt;""),ROUND(+I124*I125/100,0),"")</f>
      </c>
      <c r="J126" s="31"/>
      <c r="K126" s="32">
        <f>IF(OR(K124&lt;&gt;"",K125&lt;&gt;""),ROUND(+K124*K125/100,0),"")</f>
      </c>
      <c r="L126" s="31"/>
      <c r="M126" s="32">
        <f>IF(OR(M124&lt;&gt;"",M125&lt;&gt;""),ROUND(+M124*M125/100,0),"")</f>
      </c>
      <c r="N126" s="31"/>
      <c r="O126" s="32">
        <f>IF(OR(O124&lt;&gt;"",O125&lt;&gt;""),ROUND(+O124*O125/100,0),"")</f>
      </c>
      <c r="P126" s="31"/>
      <c r="Q126" s="32">
        <f>IF(OR(I126&lt;&gt;"",K126&lt;&gt;"",M126&lt;&gt;"",O126&lt;&gt;""),+I126+K126+M126+O126,"")</f>
      </c>
      <c r="S126" s="124"/>
      <c r="T126" s="75"/>
    </row>
    <row r="127" spans="1:20" ht="12.75">
      <c r="A127" s="115" t="s">
        <v>104</v>
      </c>
      <c r="B127" s="30"/>
      <c r="C127" s="30" t="s">
        <v>426</v>
      </c>
      <c r="G127" s="80"/>
      <c r="H127" s="30"/>
      <c r="Q127" s="28">
        <f>IF(OR(Q125&lt;&gt;"",Q126&lt;&gt;""),IF(Q125=0,0,ROUND(+Q126/Q125*100,4)),"")</f>
      </c>
      <c r="S127" s="124"/>
      <c r="T127" s="75"/>
    </row>
    <row r="128" spans="1:20" ht="12.75">
      <c r="A128" s="115" t="s">
        <v>105</v>
      </c>
      <c r="B128" s="30"/>
      <c r="C128" s="30" t="s">
        <v>324</v>
      </c>
      <c r="G128" s="80"/>
      <c r="H128" s="30"/>
      <c r="I128" s="28">
        <f>IF(I117&lt;&gt;"",IF(+'Summary Page'!K33&lt;&gt;"",+'Summary Page'!K33,0),"")</f>
      </c>
      <c r="J128" s="38"/>
      <c r="K128" s="28">
        <f>IF(K117&lt;&gt;"",IF(+'Summary Page'!M33&lt;&gt;"",+'Summary Page'!M33,0),"")</f>
      </c>
      <c r="L128" s="38"/>
      <c r="M128" s="28">
        <f>IF(M117&lt;&gt;"",IF(+'Summary Page'!O33&lt;&gt;"",+'Summary Page'!O33,0),"")</f>
      </c>
      <c r="N128" s="38"/>
      <c r="O128" s="28">
        <f>IF(O117&lt;&gt;"",IF(+'Summary Page'!Q33&lt;&gt;"",+'Summary Page'!Q33,0),"")</f>
      </c>
      <c r="S128" s="124"/>
      <c r="T128" s="75"/>
    </row>
    <row r="129" spans="1:20" ht="12.75">
      <c r="A129" s="115" t="s">
        <v>110</v>
      </c>
      <c r="B129" s="30"/>
      <c r="C129" s="30" t="s">
        <v>325</v>
      </c>
      <c r="G129" s="80"/>
      <c r="H129" s="30"/>
      <c r="I129" s="28">
        <f>IF(OR(I124&lt;&gt;"",I128&lt;&gt;""),+I124-I128,"")</f>
      </c>
      <c r="J129" s="38"/>
      <c r="K129" s="28">
        <f>IF(OR(K124&lt;&gt;"",K128&lt;&gt;""),+K124-K128,"")</f>
      </c>
      <c r="L129" s="38"/>
      <c r="M129" s="28">
        <f>IF(OR(M124&lt;&gt;"",M128&lt;&gt;""),+M124-M128,"")</f>
      </c>
      <c r="N129" s="38"/>
      <c r="O129" s="28">
        <f>IF(OR(O124&lt;&gt;"",O128&lt;&gt;""),+O124-O128,"")</f>
      </c>
      <c r="S129" s="124"/>
      <c r="T129" s="75"/>
    </row>
    <row r="130" spans="1:20" ht="12.75">
      <c r="A130" s="115" t="s">
        <v>111</v>
      </c>
      <c r="B130" s="30"/>
      <c r="C130" s="30" t="s">
        <v>322</v>
      </c>
      <c r="G130" s="80"/>
      <c r="H130" s="30"/>
      <c r="I130" s="32">
        <f>IF(+I$14&lt;&gt;"",+I$14,"")</f>
      </c>
      <c r="J130" s="31"/>
      <c r="K130" s="32">
        <f>IF(+K$14&lt;&gt;"",+K$14,"")</f>
      </c>
      <c r="L130" s="31"/>
      <c r="M130" s="32">
        <f>IF(+M$14&lt;&gt;"",+M$14,"")</f>
      </c>
      <c r="N130" s="31"/>
      <c r="O130" s="32">
        <f>IF(+O$14&lt;&gt;"",+O$14,"")</f>
      </c>
      <c r="P130" s="31"/>
      <c r="Q130" s="32">
        <f>IF(OR(I130&lt;&gt;"",K130&lt;&gt;"",M130&lt;&gt;"",O130&lt;&gt;""),+I130+K130+M130+O130,"")</f>
      </c>
      <c r="S130" s="124"/>
      <c r="T130" s="75"/>
    </row>
    <row r="131" spans="1:20" ht="12.75">
      <c r="A131" s="115" t="s">
        <v>119</v>
      </c>
      <c r="B131" s="30"/>
      <c r="C131" s="30" t="s">
        <v>326</v>
      </c>
      <c r="G131" s="80"/>
      <c r="H131" s="30"/>
      <c r="I131" s="32">
        <f>IF(OR(I129&lt;&gt;"",I130&lt;&gt;""),ROUND(+I129*I130/100,0),"")</f>
      </c>
      <c r="J131" s="31"/>
      <c r="K131" s="32">
        <f>IF(OR(K129&lt;&gt;"",K130&lt;&gt;""),ROUND(+K129*K130/100,0),"")</f>
      </c>
      <c r="L131" s="31"/>
      <c r="M131" s="32">
        <f>IF(OR(M129&lt;&gt;"",M130&lt;&gt;""),ROUND(+M129*M130/100,0),"")</f>
      </c>
      <c r="N131" s="31"/>
      <c r="O131" s="32">
        <f>IF(OR(O129&lt;&gt;"",O130&lt;&gt;""),ROUND(+O129*O130/100,0),"")</f>
      </c>
      <c r="P131" s="31"/>
      <c r="Q131" s="32">
        <f>IF(OR(I131&lt;&gt;"",K131&lt;&gt;"",M131&lt;&gt;"",O131&lt;&gt;""),+I131+K131+M131+O131,"")</f>
      </c>
      <c r="S131" s="124"/>
      <c r="T131" s="75"/>
    </row>
    <row r="132" spans="1:20" ht="12.75">
      <c r="A132" s="141" t="s">
        <v>120</v>
      </c>
      <c r="B132" s="30"/>
      <c r="C132" s="30" t="s">
        <v>403</v>
      </c>
      <c r="G132" s="80"/>
      <c r="H132" s="30"/>
      <c r="Q132" s="28">
        <f>IF(OR(Q130&lt;&gt;"",Q131&lt;&gt;""),IF(Q130=0,0,ROUND(+Q131/Q130*100,4)),"")</f>
      </c>
      <c r="S132" s="124"/>
      <c r="T132" s="75"/>
    </row>
    <row r="133" spans="2:20" ht="6" customHeight="1">
      <c r="B133" s="30"/>
      <c r="C133" s="30"/>
      <c r="G133" s="80"/>
      <c r="H133" s="30"/>
      <c r="S133" s="124"/>
      <c r="T133" s="75"/>
    </row>
    <row r="134" spans="3:19" ht="12.75">
      <c r="C134" s="194" t="s">
        <v>427</v>
      </c>
      <c r="S134" s="124"/>
    </row>
    <row r="135" spans="1:19" ht="12.75">
      <c r="A135" s="115" t="s">
        <v>181</v>
      </c>
      <c r="C135" s="115" t="s">
        <v>314</v>
      </c>
      <c r="I135" s="23">
        <f>IF(OR('Summary Page'!K40&lt;&gt;"",'Summary Page'!M40&lt;&gt;"",'Summary Page'!O40&lt;&gt;"",'Summary Page'!Q40&lt;&gt;""),'Summary Page'!K31,"")</f>
      </c>
      <c r="K135" s="28">
        <f>IF(OR('Summary Page'!K40&lt;&gt;"",'Summary Page'!M40&lt;&gt;"",'Summary Page'!O40&lt;&gt;"",'Summary Page'!Q40&lt;&gt;""),'Summary Page'!M31,"")</f>
      </c>
      <c r="M135" s="28">
        <f>IF(OR('Summary Page'!K40&lt;&gt;"",'Summary Page'!M40&lt;&gt;"",'Summary Page'!O40&lt;&gt;"",'Summary Page'!Q40&lt;&gt;""),'Summary Page'!O31,"")</f>
      </c>
      <c r="O135" s="28">
        <f>IF(OR('Summary Page'!K40&lt;&gt;"",'Summary Page'!O40&lt;&gt;"",'Summary Page'!O40&lt;&gt;"",'Summary Page'!Q40&lt;&gt;""),'Summary Page'!Q31,"")</f>
      </c>
      <c r="S135" s="124"/>
    </row>
    <row r="136" spans="1:19" ht="12.75">
      <c r="A136" s="115" t="s">
        <v>182</v>
      </c>
      <c r="C136" s="115" t="s">
        <v>320</v>
      </c>
      <c r="I136" s="189">
        <f>IF(I135&lt;&gt;"",'Summary Page'!K40,"")</f>
      </c>
      <c r="K136" s="190">
        <f>IF(K135&lt;&gt;"",'Summary Page'!M40,"")</f>
      </c>
      <c r="M136" s="190">
        <f>IF(M135&lt;&gt;"",'Summary Page'!O40,"")</f>
      </c>
      <c r="O136" s="190">
        <f>IF(O135&lt;&gt;"",'Summary Page'!Q40,"")</f>
      </c>
      <c r="S136" s="124"/>
    </row>
    <row r="137" spans="1:19" ht="12.75">
      <c r="A137" s="115" t="s">
        <v>183</v>
      </c>
      <c r="C137" s="115" t="s">
        <v>327</v>
      </c>
      <c r="I137" s="189">
        <f>IF(I135&lt;&gt;"",I135-I136,"")</f>
      </c>
      <c r="K137" s="190">
        <f>IF(K135&lt;&gt;"",K135-K136,"")</f>
      </c>
      <c r="M137" s="190">
        <f>IF(M135&lt;&gt;"",M135-M136,"")</f>
      </c>
      <c r="O137" s="190">
        <f>IF(O135&lt;&gt;"",O135-O136,"")</f>
      </c>
      <c r="S137" s="124"/>
    </row>
    <row r="138" spans="1:20" ht="12.75">
      <c r="A138" s="115" t="s">
        <v>184</v>
      </c>
      <c r="C138" s="115" t="s">
        <v>328</v>
      </c>
      <c r="I138" s="188">
        <f>IF(I135&lt;&gt;"",I23,"")</f>
      </c>
      <c r="K138" s="32">
        <f>IF(K135&lt;&gt;"",K23,"")</f>
      </c>
      <c r="L138" s="195"/>
      <c r="M138" s="32">
        <f>IF(M135&lt;&gt;"",M23,"")</f>
      </c>
      <c r="N138" s="195"/>
      <c r="O138" s="32">
        <f>IF(O135&lt;&gt;"",O23,"")</f>
      </c>
      <c r="P138" s="27"/>
      <c r="Q138" s="32">
        <f>IF(I135&lt;&gt;"",SUM(I138:O138),"")</f>
      </c>
      <c r="S138" s="124"/>
      <c r="T138" s="32">
        <f>SUM(I138:O138)</f>
        <v>0</v>
      </c>
    </row>
    <row r="139" spans="1:20" ht="12.75">
      <c r="A139" s="115" t="s">
        <v>185</v>
      </c>
      <c r="C139" s="115" t="s">
        <v>329</v>
      </c>
      <c r="I139" s="32">
        <f>IF(I135&lt;&gt;"",ROUND((I137*I138)/100,0),"")</f>
      </c>
      <c r="K139" s="32">
        <f>IF(K135&lt;&gt;"",ROUND((K137*K138)/100,0),"")</f>
      </c>
      <c r="M139" s="32">
        <f>IF(M135&lt;&gt;"",ROUND((M137*M138)/100,0),"")</f>
      </c>
      <c r="O139" s="32">
        <f>IF(O135&lt;&gt;"",ROUND((O137*O138)/100,0),"")</f>
      </c>
      <c r="Q139" s="32">
        <f>IF(I135&lt;&gt;"",SUM(I139:O139),"")</f>
      </c>
      <c r="S139" s="124"/>
      <c r="T139" s="32">
        <f>SUM(I139:O139)</f>
        <v>0</v>
      </c>
    </row>
    <row r="140" spans="1:20" ht="12.75">
      <c r="A140" s="115" t="s">
        <v>186</v>
      </c>
      <c r="C140" s="115" t="s">
        <v>330</v>
      </c>
      <c r="S140" s="124"/>
      <c r="T140" s="187">
        <f>IF(I135&lt;&gt;"",ROUND((Q139/Q138)*100,4),"")</f>
      </c>
    </row>
  </sheetData>
  <sheetProtection password="E008" sheet="1"/>
  <mergeCells count="8">
    <mergeCell ref="A7:T7"/>
    <mergeCell ref="C40:H40"/>
    <mergeCell ref="C112:H112"/>
    <mergeCell ref="C13:H13"/>
    <mergeCell ref="C14:H14"/>
    <mergeCell ref="C34:H36"/>
    <mergeCell ref="C25:H26"/>
    <mergeCell ref="C20:G22"/>
  </mergeCells>
  <printOptions/>
  <pageMargins left="0" right="0" top="0.2" bottom="0" header="0.2" footer="0"/>
  <pageSetup firstPageNumber="1" useFirstPageNumber="1" fitToHeight="0" fitToWidth="1" orientation="landscape" scale="84" r:id="rId1"/>
  <headerFooter>
    <oddHeader>&amp;R
</oddHeader>
    <oddFooter>&amp;L&amp;"Times New Roman,Bold"&amp;11(Form Revised 12-2018)&amp;C&amp;"Times New Roman,Bold"&amp;10Form A
</oddFooter>
  </headerFooter>
  <rowBreaks count="3" manualBreakCount="3">
    <brk id="49" max="255" man="1"/>
    <brk id="84" max="255" man="1"/>
    <brk id="10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showGridLines="0" zoomScalePageLayoutView="0" workbookViewId="0" topLeftCell="A1">
      <selection activeCell="D47" sqref="D47"/>
    </sheetView>
  </sheetViews>
  <sheetFormatPr defaultColWidth="9.00390625" defaultRowHeight="15.75"/>
  <cols>
    <col min="1" max="1" width="3.125" style="115" customWidth="1"/>
    <col min="2" max="2" width="11.125" style="30" customWidth="1"/>
    <col min="3" max="4" width="10.625" style="30" customWidth="1"/>
    <col min="5" max="5" width="9.125" style="30" customWidth="1"/>
    <col min="6" max="6" width="1.625" style="30" customWidth="1"/>
    <col min="7" max="7" width="10.625" style="30" customWidth="1"/>
    <col min="8" max="8" width="1.37890625" style="30" customWidth="1"/>
    <col min="9" max="9" width="10.625" style="30" customWidth="1"/>
    <col min="10" max="10" width="1.625" style="30" customWidth="1"/>
    <col min="11" max="11" width="10.625" style="30" customWidth="1"/>
    <col min="12" max="12" width="1.37890625" style="30" customWidth="1"/>
    <col min="13" max="13" width="10.625" style="30" customWidth="1"/>
    <col min="14" max="14" width="1.37890625" style="30" customWidth="1"/>
    <col min="15" max="15" width="10.625" style="30" customWidth="1"/>
    <col min="16" max="16" width="1.12109375" style="30" customWidth="1"/>
    <col min="17" max="16384" width="9.00390625" style="30" customWidth="1"/>
  </cols>
  <sheetData>
    <row r="1" spans="1:14" ht="12.75">
      <c r="A1" s="45" t="s">
        <v>149</v>
      </c>
      <c r="L1" s="44" t="s">
        <v>123</v>
      </c>
      <c r="M1" s="47">
        <f ca="1">TODAY()</f>
        <v>45329</v>
      </c>
      <c r="N1" s="44"/>
    </row>
    <row r="2" spans="1:14" ht="12.75">
      <c r="A2" s="142" t="s">
        <v>404</v>
      </c>
      <c r="B2" s="33"/>
      <c r="C2" s="33"/>
      <c r="D2" s="33"/>
      <c r="E2" s="33"/>
      <c r="F2" s="33"/>
      <c r="G2" s="33"/>
      <c r="H2" s="33"/>
      <c r="I2" s="33"/>
      <c r="J2" s="33"/>
      <c r="K2" s="33"/>
      <c r="M2" s="60">
        <f>-'Data Entry Page'!R3</f>
        <v>-2024</v>
      </c>
      <c r="N2" s="143"/>
    </row>
    <row r="3" spans="1:14" ht="12.75">
      <c r="A3" s="200" t="s">
        <v>364</v>
      </c>
      <c r="B3" s="101"/>
      <c r="C3" s="101"/>
      <c r="D3" s="101"/>
      <c r="E3" s="101"/>
      <c r="F3" s="101"/>
      <c r="G3" s="101"/>
      <c r="H3" s="101"/>
      <c r="I3" s="101"/>
      <c r="J3" s="101"/>
      <c r="K3" s="101"/>
      <c r="L3" s="75"/>
      <c r="M3" s="75"/>
      <c r="N3" s="143"/>
    </row>
    <row r="4" spans="1:14" ht="12.75">
      <c r="A4" s="76">
        <f>IF(+'Data Entry Page'!A3&lt;&gt;"",+'Data Entry Page'!A3,"")</f>
      </c>
      <c r="B4" s="76"/>
      <c r="C4" s="76"/>
      <c r="E4" s="74" t="str">
        <f>+'Data Entry Page'!H3</f>
        <v>30</v>
      </c>
      <c r="F4" s="72" t="s">
        <v>77</v>
      </c>
      <c r="G4" s="73" t="s">
        <v>180</v>
      </c>
      <c r="H4" s="73" t="s">
        <v>77</v>
      </c>
      <c r="I4" s="74">
        <f>IF(+'Data Entry Page'!L3&lt;&gt;"",+'Data Entry Page'!L3,"")</f>
      </c>
      <c r="L4" s="76">
        <f>IF(+'Data Entry Page'!N3&lt;&gt;"",+'Data Entry Page'!N3,"")</f>
      </c>
      <c r="M4" s="76"/>
      <c r="N4" s="76"/>
    </row>
    <row r="5" spans="1:14" ht="12.75">
      <c r="A5" s="108" t="s">
        <v>430</v>
      </c>
      <c r="B5" s="57"/>
      <c r="C5" s="57"/>
      <c r="E5" s="57" t="s">
        <v>431</v>
      </c>
      <c r="F5" s="57"/>
      <c r="G5" s="57"/>
      <c r="H5" s="57"/>
      <c r="I5" s="57"/>
      <c r="L5" s="57" t="s">
        <v>414</v>
      </c>
      <c r="M5" s="57"/>
      <c r="N5" s="57"/>
    </row>
    <row r="6" spans="1:14" ht="13.5" thickBot="1">
      <c r="A6" s="111" t="s">
        <v>157</v>
      </c>
      <c r="B6" s="102"/>
      <c r="C6" s="102"/>
      <c r="D6" s="102"/>
      <c r="E6" s="102"/>
      <c r="F6" s="102"/>
      <c r="G6" s="102"/>
      <c r="H6" s="102"/>
      <c r="I6" s="102"/>
      <c r="J6" s="102"/>
      <c r="K6" s="102"/>
      <c r="L6" s="102"/>
      <c r="M6" s="102"/>
      <c r="N6" s="102"/>
    </row>
    <row r="7" spans="1:14" ht="14.25" customHeight="1">
      <c r="A7" s="258" t="s">
        <v>459</v>
      </c>
      <c r="B7" s="258"/>
      <c r="C7" s="258"/>
      <c r="D7" s="258"/>
      <c r="E7" s="258"/>
      <c r="F7" s="258"/>
      <c r="G7" s="258"/>
      <c r="H7" s="258"/>
      <c r="I7" s="258"/>
      <c r="J7" s="258"/>
      <c r="K7" s="258"/>
      <c r="L7" s="258"/>
      <c r="M7" s="258"/>
      <c r="N7" s="258"/>
    </row>
    <row r="8" spans="1:14" ht="11.25" customHeight="1">
      <c r="A8" s="258"/>
      <c r="B8" s="258"/>
      <c r="C8" s="258"/>
      <c r="D8" s="258"/>
      <c r="E8" s="258"/>
      <c r="F8" s="258"/>
      <c r="G8" s="258"/>
      <c r="H8" s="258"/>
      <c r="I8" s="258"/>
      <c r="J8" s="258"/>
      <c r="K8" s="258"/>
      <c r="L8" s="258"/>
      <c r="M8" s="258"/>
      <c r="N8" s="258"/>
    </row>
    <row r="9" spans="1:13" ht="12.75">
      <c r="A9" s="121" t="s">
        <v>21</v>
      </c>
      <c r="B9" s="46" t="s">
        <v>331</v>
      </c>
      <c r="M9" s="144">
        <f>IF('Data Entry Page'!F31&lt;&gt;"",+'Data Entry Page'!F31,"")</f>
      </c>
    </row>
    <row r="10" spans="1:13" ht="12.75">
      <c r="A10" s="145" t="s">
        <v>22</v>
      </c>
      <c r="B10" s="46" t="s">
        <v>332</v>
      </c>
      <c r="M10" s="80"/>
    </row>
    <row r="11" spans="1:13" ht="12.75">
      <c r="A11" s="121"/>
      <c r="B11" s="27" t="s">
        <v>158</v>
      </c>
      <c r="C11" s="27"/>
      <c r="D11" s="27"/>
      <c r="E11" s="27"/>
      <c r="F11" s="27"/>
      <c r="G11" s="27"/>
      <c r="H11" s="27"/>
      <c r="I11" s="27"/>
      <c r="J11" s="27"/>
      <c r="K11" s="27"/>
      <c r="L11" s="27"/>
      <c r="M11" s="80"/>
    </row>
    <row r="12" spans="1:13" ht="12.75">
      <c r="A12" s="145" t="s">
        <v>23</v>
      </c>
      <c r="B12" s="46" t="s">
        <v>333</v>
      </c>
      <c r="K12" s="146">
        <f>IF(OR('Data Entry Page'!F38&lt;&gt;"",'Data Entry Page'!F33&lt;&gt;""),IF('Data Entry Page'!F38&gt;0,'Data Entry Page'!F38,0),"")</f>
      </c>
      <c r="L12" s="123"/>
      <c r="M12" s="146">
        <f>IF(OR('Data Entry Page'!F39&lt;&gt;"",'Data Entry Page'!F33&lt;&gt;""),IF('Data Entry Page'!F39&gt;0,'Data Entry Page'!F39,0),"")</f>
      </c>
    </row>
    <row r="13" spans="11:13" ht="12.75">
      <c r="K13" s="80" t="s">
        <v>64</v>
      </c>
      <c r="L13" s="80"/>
      <c r="M13" s="80" t="s">
        <v>65</v>
      </c>
    </row>
    <row r="14" spans="1:13" ht="12.75">
      <c r="A14" s="145" t="s">
        <v>24</v>
      </c>
      <c r="B14" s="46" t="s">
        <v>463</v>
      </c>
      <c r="M14" s="147">
        <f>IF(OR('Data Entry Page'!R31&lt;&gt;"",'Data Entry Page'!F33&lt;&gt;""),IF('Data Entry Page'!R31&gt;0,'Data Entry Page'!R31," "),"")</f>
      </c>
    </row>
    <row r="15" spans="1:13" ht="12.75">
      <c r="A15" s="145" t="s">
        <v>25</v>
      </c>
      <c r="B15" s="46" t="s">
        <v>334</v>
      </c>
      <c r="K15" s="80"/>
      <c r="M15" s="79"/>
    </row>
    <row r="16" spans="2:13" ht="12.75">
      <c r="B16" s="150" t="s">
        <v>159</v>
      </c>
      <c r="J16" s="80"/>
      <c r="K16" s="80"/>
      <c r="M16" s="79"/>
    </row>
    <row r="17" spans="2:13" ht="12.75">
      <c r="B17" s="30" t="s">
        <v>335</v>
      </c>
      <c r="K17" s="80"/>
      <c r="M17" s="148">
        <f>IF('Data Entry Page'!O35&lt;&gt;"",'Data Entry Page'!O35,"")</f>
      </c>
    </row>
    <row r="18" spans="2:13" ht="12.75">
      <c r="B18" s="150" t="s">
        <v>160</v>
      </c>
      <c r="K18" s="80"/>
      <c r="M18" s="79" t="s">
        <v>91</v>
      </c>
    </row>
    <row r="19" spans="2:13" ht="12.75">
      <c r="B19" s="30" t="s">
        <v>161</v>
      </c>
      <c r="K19" s="80"/>
      <c r="M19" s="79"/>
    </row>
    <row r="20" spans="2:13" ht="12.75">
      <c r="B20" s="150" t="s">
        <v>336</v>
      </c>
      <c r="K20" s="146">
        <f>IF('Data Entry Page'!R37&lt;&gt;"",'Data Entry Page'!R37,"")</f>
      </c>
      <c r="L20" s="123"/>
      <c r="M20" s="146">
        <f>IF('Data Entry Page'!R38&lt;&gt;"",'Data Entry Page'!R38,"")</f>
      </c>
    </row>
    <row r="21" spans="11:13" ht="12.75">
      <c r="K21" s="80" t="s">
        <v>64</v>
      </c>
      <c r="L21" s="80"/>
      <c r="M21" s="80" t="s">
        <v>65</v>
      </c>
    </row>
    <row r="22" spans="7:13" ht="12.75">
      <c r="G22" s="233" t="s">
        <v>3</v>
      </c>
      <c r="H22" s="233"/>
      <c r="I22" s="233"/>
      <c r="J22" s="233"/>
      <c r="K22" s="233"/>
      <c r="L22" s="80"/>
      <c r="M22" s="80"/>
    </row>
    <row r="23" spans="7:15" ht="12.75">
      <c r="G23" s="74" t="s">
        <v>2</v>
      </c>
      <c r="H23" s="80"/>
      <c r="I23" s="74" t="s">
        <v>4</v>
      </c>
      <c r="J23" s="80"/>
      <c r="K23" s="74" t="s">
        <v>5</v>
      </c>
      <c r="L23" s="80"/>
      <c r="M23" s="74" t="s">
        <v>63</v>
      </c>
      <c r="O23" s="74" t="s">
        <v>41</v>
      </c>
    </row>
    <row r="24" spans="1:2" ht="12.75">
      <c r="A24" s="145" t="s">
        <v>26</v>
      </c>
      <c r="B24" s="46" t="s">
        <v>337</v>
      </c>
    </row>
    <row r="25" spans="1:13" ht="12.75">
      <c r="A25" s="121"/>
      <c r="B25" s="30" t="s">
        <v>428</v>
      </c>
      <c r="F25" s="30" t="s">
        <v>139</v>
      </c>
      <c r="G25" s="83">
        <f>IF(OR('Data Entry Page'!F35&lt;&gt;"",'Data Entry Page'!F33&lt;&gt;""),IF('Data Entry Page'!F35&gt;0,'Data Entry Page'!F35,""),"")</f>
      </c>
      <c r="I25" s="148">
        <f>IF(OR('Data Entry Page'!H35&lt;&gt;"",'Data Entry Page'!H33&lt;&gt;""),IF('Data Entry Page'!H35&gt;0,'Data Entry Page'!H35,""),"")</f>
      </c>
      <c r="K25" s="148">
        <f>IF(OR('Data Entry Page'!J35&lt;&gt;"",'Data Entry Page'!J33&lt;&gt;""),IF('Data Entry Page'!J35&gt;0,'Data Entry Page'!J35,""),"")</f>
      </c>
      <c r="M25" s="83">
        <f>IF(OR('Data Entry Page'!L35&lt;&gt;"",'Data Entry Page'!L33&lt;&gt;""),IF('Data Entry Page'!L35&gt;0,'Data Entry Page'!L35,""),"")</f>
      </c>
    </row>
    <row r="26" spans="1:2" ht="12.75">
      <c r="A26" s="121"/>
      <c r="B26" s="46" t="s">
        <v>338</v>
      </c>
    </row>
    <row r="27" spans="1:13" ht="12.75">
      <c r="A27" s="121"/>
      <c r="B27" s="30" t="s">
        <v>429</v>
      </c>
      <c r="F27" s="30" t="s">
        <v>140</v>
      </c>
      <c r="G27" s="83">
        <f>IF(OR('Data Entry Page'!F37&lt;&gt;"",'Data Entry Page'!F33&lt;&gt;""),IF('Data Entry Page'!F37&gt;0,'Data Entry Page'!F37,""),"")</f>
      </c>
      <c r="I27" s="28">
        <f>IF(OR('Data Entry Page'!H37&lt;&gt;"",'Data Entry Page'!H33&lt;&gt;""),IF('Data Entry Page'!H37&gt;0,'Data Entry Page'!H37,""),"")</f>
      </c>
      <c r="K27" s="28">
        <f>IF(OR('Data Entry Page'!J37&lt;&gt;"",'Data Entry Page'!J33&lt;&gt;""),IF('Data Entry Page'!J37&gt;0,'Data Entry Page'!J37,""),"")</f>
      </c>
      <c r="M27" s="184">
        <f>IF(OR('Data Entry Page'!L37&lt;&gt;"",'Data Entry Page'!L33&lt;&gt;""),IF('Data Entry Page'!L37&gt;0,'Data Entry Page'!L37,""),"")</f>
      </c>
    </row>
    <row r="28" spans="1:16" ht="12.75" hidden="1">
      <c r="A28" s="218"/>
      <c r="B28" s="75"/>
      <c r="C28" s="75"/>
      <c r="D28" s="75"/>
      <c r="E28" s="75"/>
      <c r="F28" s="75"/>
      <c r="G28" s="75"/>
      <c r="H28" s="75"/>
      <c r="I28" s="75"/>
      <c r="J28" s="75"/>
      <c r="K28" s="104"/>
      <c r="L28" s="75"/>
      <c r="M28" s="221"/>
      <c r="N28" s="75"/>
      <c r="O28" s="75"/>
      <c r="P28" s="75"/>
    </row>
    <row r="29" spans="1:2" ht="12.75">
      <c r="A29" s="145" t="s">
        <v>27</v>
      </c>
      <c r="B29" s="46" t="s">
        <v>339</v>
      </c>
    </row>
    <row r="30" spans="1:2" ht="12.75">
      <c r="A30" s="145"/>
      <c r="B30" s="30" t="s">
        <v>340</v>
      </c>
    </row>
    <row r="31" spans="1:15" ht="12.75">
      <c r="A31" s="121"/>
      <c r="B31" s="30" t="s">
        <v>162</v>
      </c>
      <c r="G31" s="28">
        <f>IF(AND(M9&lt;&gt;"",'Data Entry Page'!F33="No",G27&lt;&gt;""),'Form B'!G27,IF(OR(G25&lt;&gt;"",G27&lt;&gt;""),'Summary Page'!K16,""))</f>
      </c>
      <c r="I31" s="28">
        <f>IF(AND(M9&lt;&gt;"",'Data Entry Page'!H33="No",I27&lt;&gt;""),'Form B'!I27,IF(OR(I25&lt;&gt;"",I27&lt;&gt;""),'Summary Page'!M16,""))</f>
      </c>
      <c r="K31" s="28">
        <f>IF(AND(M9&lt;&gt;"",'Data Entry Page'!J33="No",K27&lt;&gt;""),'Form B'!K27,IF(OR(K25&lt;&gt;"",K27&lt;&gt;""),'Summary Page'!O16,""))</f>
      </c>
      <c r="M31" s="28">
        <f>IF(AND(M9&lt;&gt;"",'Data Entry Page'!L33="No",M27&lt;&gt;""),'Form B'!M27,IF(OR(M25&lt;&gt;"",M27&lt;&gt;""),'Summary Page'!Q16,""))</f>
      </c>
      <c r="O31" s="37"/>
    </row>
    <row r="32" spans="1:15" ht="12.75">
      <c r="A32" s="145" t="s">
        <v>28</v>
      </c>
      <c r="B32" s="46" t="s">
        <v>345</v>
      </c>
      <c r="I32" s="38"/>
      <c r="K32" s="82"/>
      <c r="O32" s="75"/>
    </row>
    <row r="33" spans="1:15" ht="12.75">
      <c r="A33" s="121"/>
      <c r="B33" s="30" t="s">
        <v>487</v>
      </c>
      <c r="G33" s="28">
        <f>IF($G25&lt;&gt;"",+$G25+G31,IF($G27&lt;&gt;"",+$G27,G31))</f>
      </c>
      <c r="I33" s="28">
        <f>IF($I25&lt;&gt;"",+$I25+I31,IF($I27&lt;&gt;"",+$I27,I31))</f>
      </c>
      <c r="K33" s="28">
        <f>IF($K25&lt;&gt;"",+$K25+K31,IF($K27&lt;&gt;"",+$K27,K31))</f>
      </c>
      <c r="M33" s="28">
        <f>IF($M25&lt;&gt;"",+$M25+M31,IF($M27&lt;&gt;"",+$M27,M31))</f>
      </c>
      <c r="O33" s="37"/>
    </row>
    <row r="34" spans="1:15" ht="12.75">
      <c r="A34" s="121" t="s">
        <v>29</v>
      </c>
      <c r="B34" s="27" t="s">
        <v>346</v>
      </c>
      <c r="G34" s="37"/>
      <c r="I34" s="37"/>
      <c r="K34" s="37"/>
      <c r="M34" s="37"/>
      <c r="O34" s="37"/>
    </row>
    <row r="35" spans="1:15" ht="12.75" customHeight="1">
      <c r="A35" s="121"/>
      <c r="B35" s="251" t="s">
        <v>341</v>
      </c>
      <c r="C35" s="251"/>
      <c r="D35" s="251"/>
      <c r="E35" s="251"/>
      <c r="F35" s="251"/>
      <c r="G35" s="28">
        <f>IF(G33&lt;&gt;"",IF(G33&lt;1,ROUND(G33,3),ROUND(G33,4)),"")</f>
      </c>
      <c r="I35" s="28">
        <f>IF(I33&lt;&gt;"",IF(I33&lt;1,ROUND(I33,3),ROUND(I33,4)),"")</f>
      </c>
      <c r="K35" s="28">
        <f>IF(K33&lt;&gt;"",IF(K33&lt;1,ROUND(K33,3),ROUND(K33,4)),"")</f>
      </c>
      <c r="M35" s="28">
        <f>IF(M33&lt;&gt;"",IF(M33&lt;1,ROUND(M33,3),ROUND(M33,4)),"")</f>
      </c>
      <c r="O35" s="37"/>
    </row>
    <row r="36" spans="1:15" s="149" customFormat="1" ht="4.5" customHeight="1" hidden="1">
      <c r="A36" s="145" t="s">
        <v>59</v>
      </c>
      <c r="B36" s="87"/>
      <c r="C36" s="87"/>
      <c r="D36" s="87"/>
      <c r="E36" s="87"/>
      <c r="F36" s="87"/>
      <c r="G36" s="87"/>
      <c r="H36" s="87"/>
      <c r="I36" s="135"/>
      <c r="J36" s="135"/>
      <c r="K36" s="87"/>
      <c r="L36" s="87"/>
      <c r="M36" s="87"/>
      <c r="N36" s="87"/>
      <c r="O36" s="181">
        <f>IF(M9&lt;&gt;"",IF('Data Entry Page'!F35&lt;&gt;"",+'Form B'!K12+'Form B'!M12+'Form B'!G25,+'Form B'!K12+M12+'Form B'!G27),"")</f>
      </c>
    </row>
    <row r="37" spans="1:15" ht="12.75" hidden="1">
      <c r="A37" s="145"/>
      <c r="B37" s="87"/>
      <c r="C37" s="87"/>
      <c r="D37" s="87"/>
      <c r="E37" s="87"/>
      <c r="F37" s="87"/>
      <c r="G37" s="87"/>
      <c r="H37" s="87"/>
      <c r="I37" s="87"/>
      <c r="J37" s="87"/>
      <c r="K37" s="87"/>
      <c r="L37" s="87"/>
      <c r="M37" s="87"/>
      <c r="N37" s="87"/>
      <c r="O37" s="87"/>
    </row>
    <row r="38" spans="1:15" ht="12.75">
      <c r="A38" s="145"/>
      <c r="B38" s="194" t="s">
        <v>344</v>
      </c>
      <c r="G38" s="87"/>
      <c r="H38" s="87"/>
      <c r="I38" s="87"/>
      <c r="J38" s="87"/>
      <c r="K38" s="87"/>
      <c r="L38" s="87"/>
      <c r="M38" s="87"/>
      <c r="N38" s="87"/>
      <c r="O38" s="87"/>
    </row>
    <row r="39" spans="1:15" ht="26.25" customHeight="1">
      <c r="A39" s="201" t="s">
        <v>30</v>
      </c>
      <c r="B39" s="259" t="s">
        <v>479</v>
      </c>
      <c r="C39" s="259"/>
      <c r="D39" s="259"/>
      <c r="E39" s="259"/>
      <c r="F39" s="259"/>
      <c r="G39" s="193">
        <f>IF(M9&lt;&gt;"",IF(G35&lt;&gt;"",ROUND((G35*G41)/100,0),'Form A'!I59),"")</f>
      </c>
      <c r="H39" s="192"/>
      <c r="I39" s="193">
        <f>IF(M9&lt;&gt;"",IF(I35&lt;&gt;"",ROUND((I35*I41)/100,0),'Form A'!K59),"")</f>
      </c>
      <c r="J39" s="192"/>
      <c r="K39" s="193">
        <f>IF(M9&lt;&gt;"",IF(K35&lt;&gt;"",ROUND((K35*K41)/100,0),'Form A'!M59),"")</f>
      </c>
      <c r="L39" s="192"/>
      <c r="M39" s="193">
        <f>IF(M9&lt;&gt;"",IF(M35&lt;&gt;"",ROUND((M35*M41)/100,0),'Form A'!O59),"")</f>
      </c>
      <c r="N39" s="192"/>
      <c r="O39" s="193">
        <f>IF(M9&lt;&gt;"",SUM(G39:M39),"")</f>
      </c>
    </row>
    <row r="40" spans="1:15" ht="12.75">
      <c r="A40" s="145" t="s">
        <v>31</v>
      </c>
      <c r="B40" s="151" t="s">
        <v>343</v>
      </c>
      <c r="G40" s="202"/>
      <c r="H40" s="202"/>
      <c r="I40" s="202"/>
      <c r="J40" s="202"/>
      <c r="K40" s="202"/>
      <c r="L40" s="202"/>
      <c r="M40" s="202"/>
      <c r="N40" s="202"/>
      <c r="O40" s="202"/>
    </row>
    <row r="41" spans="1:15" ht="12.75">
      <c r="A41" s="145"/>
      <c r="B41" s="58" t="s">
        <v>488</v>
      </c>
      <c r="G41" s="193">
        <f>IF(M9&lt;&gt;"",'Form A'!I23,"")</f>
      </c>
      <c r="H41" s="192"/>
      <c r="I41" s="193">
        <f>IF(M9&lt;&gt;"",'Form A'!K23,"")</f>
      </c>
      <c r="J41" s="192"/>
      <c r="K41" s="193">
        <f>IF(M9&lt;&gt;"",'Form A'!M23,"")</f>
      </c>
      <c r="L41" s="192"/>
      <c r="M41" s="193">
        <f>IF(M9&lt;&gt;"",'Form A'!O23,"")</f>
      </c>
      <c r="N41" s="192"/>
      <c r="O41" s="193">
        <f>IF(M9&lt;&gt;"",SUM(G41:M41),"")</f>
      </c>
    </row>
    <row r="42" spans="1:15" ht="12.75">
      <c r="A42" s="145" t="s">
        <v>32</v>
      </c>
      <c r="B42" s="30" t="s">
        <v>480</v>
      </c>
      <c r="G42" s="87"/>
      <c r="H42" s="87"/>
      <c r="I42" s="87"/>
      <c r="J42" s="87"/>
      <c r="K42" s="87"/>
      <c r="L42" s="87"/>
      <c r="M42" s="87"/>
      <c r="N42" s="87"/>
      <c r="O42" s="182">
        <f>IF(M9&lt;&gt;"",ROUND((O39/O41)*100,4),"")</f>
      </c>
    </row>
  </sheetData>
  <sheetProtection password="E008" sheet="1"/>
  <mergeCells count="4">
    <mergeCell ref="A7:N8"/>
    <mergeCell ref="B35:F35"/>
    <mergeCell ref="B39:F39"/>
    <mergeCell ref="G22:K22"/>
  </mergeCells>
  <printOptions/>
  <pageMargins left="0" right="0" top="0.25" bottom="0" header="0.2" footer="0"/>
  <pageSetup fitToHeight="1" fitToWidth="1" horizontalDpi="600" verticalDpi="600" orientation="portrait" scale="90" r:id="rId1"/>
  <headerFooter>
    <oddHeader>&amp;R
</oddHeader>
    <oddFooter>&amp;L&amp;"Times New Roman,Bold"&amp;11(Form Revised 3-2021)&amp;C&amp;"Times New Roman,Bold"&amp;11Form B</oddFooter>
  </headerFooter>
  <ignoredErrors>
    <ignoredError sqref="G4" numberStoredAsText="1"/>
  </ignoredErrors>
</worksheet>
</file>

<file path=xl/worksheets/sheet5.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J25" sqref="J25"/>
    </sheetView>
  </sheetViews>
  <sheetFormatPr defaultColWidth="9.00390625" defaultRowHeight="15.75"/>
  <cols>
    <col min="1" max="1" width="3.125" style="115" customWidth="1"/>
    <col min="2" max="2" width="3.125" style="115" hidden="1" customWidth="1"/>
    <col min="3" max="5" width="10.625" style="30" customWidth="1"/>
    <col min="6" max="6" width="9.625" style="30" customWidth="1"/>
    <col min="7" max="7" width="1.625" style="30" customWidth="1"/>
    <col min="8" max="8" width="5.625" style="30" customWidth="1"/>
    <col min="9" max="9" width="1.625" style="30" customWidth="1"/>
    <col min="10" max="10" width="9.625" style="30" customWidth="1"/>
    <col min="11" max="11" width="1.625" style="30" customWidth="1"/>
    <col min="12" max="12" width="12.625" style="30" customWidth="1"/>
    <col min="13" max="13" width="2.625" style="30" customWidth="1"/>
    <col min="14" max="14" width="12.625" style="30" customWidth="1"/>
    <col min="15" max="15" width="3.625" style="30" customWidth="1"/>
    <col min="16" max="16384" width="9.00390625" style="30" customWidth="1"/>
  </cols>
  <sheetData>
    <row r="1" spans="1:14" ht="12.75">
      <c r="A1" s="45" t="s">
        <v>149</v>
      </c>
      <c r="B1" s="105"/>
      <c r="C1" s="46"/>
      <c r="D1" s="46"/>
      <c r="E1" s="46"/>
      <c r="F1" s="46"/>
      <c r="G1" s="46"/>
      <c r="H1" s="46"/>
      <c r="I1" s="46"/>
      <c r="J1" s="46"/>
      <c r="K1" s="46"/>
      <c r="L1" s="46"/>
      <c r="M1" s="44" t="s">
        <v>123</v>
      </c>
      <c r="N1" s="47">
        <f ca="1">TODAY()</f>
        <v>45329</v>
      </c>
    </row>
    <row r="2" spans="1:15" ht="12.75">
      <c r="A2" s="59" t="s">
        <v>432</v>
      </c>
      <c r="B2" s="153"/>
      <c r="C2" s="33"/>
      <c r="D2" s="33"/>
      <c r="E2" s="33"/>
      <c r="F2" s="33"/>
      <c r="G2" s="33"/>
      <c r="H2" s="33"/>
      <c r="I2" s="33"/>
      <c r="J2" s="33"/>
      <c r="K2" s="33"/>
      <c r="L2" s="33"/>
      <c r="N2" s="60">
        <f>-'Data Entry Page'!R3</f>
        <v>-2024</v>
      </c>
      <c r="O2" s="44"/>
    </row>
    <row r="3" spans="1:15" ht="12.75">
      <c r="A3" s="59" t="s">
        <v>364</v>
      </c>
      <c r="B3" s="153"/>
      <c r="C3" s="33"/>
      <c r="D3" s="33"/>
      <c r="E3" s="33"/>
      <c r="F3" s="33"/>
      <c r="G3" s="33"/>
      <c r="H3" s="33"/>
      <c r="I3" s="33"/>
      <c r="J3" s="33"/>
      <c r="K3" s="33"/>
      <c r="L3" s="33"/>
      <c r="M3" s="45"/>
      <c r="O3" s="33"/>
    </row>
    <row r="4" spans="1:15" ht="12.75">
      <c r="A4" s="76">
        <f>IF(+'Data Entry Page'!A3&lt;&gt;"",+'Data Entry Page'!A3,"")</f>
      </c>
      <c r="B4" s="76"/>
      <c r="C4" s="76"/>
      <c r="D4" s="76"/>
      <c r="F4" s="74">
        <v>30</v>
      </c>
      <c r="G4" s="72" t="s">
        <v>77</v>
      </c>
      <c r="H4" s="73" t="s">
        <v>180</v>
      </c>
      <c r="I4" s="73" t="s">
        <v>77</v>
      </c>
      <c r="J4" s="74">
        <f>IF(+'Data Entry Page'!L3&lt;&gt;"",+'Data Entry Page'!L3,"")</f>
      </c>
      <c r="M4" s="76"/>
      <c r="N4" s="76" t="s">
        <v>71</v>
      </c>
      <c r="O4" s="76"/>
    </row>
    <row r="5" spans="1:15" ht="12.75">
      <c r="A5" s="108" t="s">
        <v>430</v>
      </c>
      <c r="B5" s="108"/>
      <c r="C5" s="57"/>
      <c r="D5" s="57"/>
      <c r="F5" s="57" t="s">
        <v>431</v>
      </c>
      <c r="G5" s="57"/>
      <c r="H5" s="57"/>
      <c r="I5" s="57"/>
      <c r="J5" s="57"/>
      <c r="M5" s="57" t="s">
        <v>414</v>
      </c>
      <c r="N5" s="57"/>
      <c r="O5" s="57"/>
    </row>
    <row r="6" spans="1:15" ht="13.5" thickBot="1">
      <c r="A6" s="111" t="s">
        <v>163</v>
      </c>
      <c r="B6" s="102"/>
      <c r="C6" s="102"/>
      <c r="D6" s="102"/>
      <c r="E6" s="102"/>
      <c r="F6" s="102"/>
      <c r="G6" s="102"/>
      <c r="H6" s="102"/>
      <c r="I6" s="102"/>
      <c r="J6" s="102"/>
      <c r="K6" s="102"/>
      <c r="L6" s="102"/>
      <c r="M6" s="102"/>
      <c r="N6" s="102"/>
      <c r="O6" s="102"/>
    </row>
    <row r="7" spans="1:15" ht="17.25" customHeight="1">
      <c r="A7" s="260" t="s">
        <v>433</v>
      </c>
      <c r="B7" s="260"/>
      <c r="C7" s="260"/>
      <c r="D7" s="260"/>
      <c r="E7" s="260"/>
      <c r="F7" s="260"/>
      <c r="G7" s="260"/>
      <c r="H7" s="260"/>
      <c r="I7" s="260"/>
      <c r="J7" s="260"/>
      <c r="K7" s="260"/>
      <c r="L7" s="260"/>
      <c r="M7" s="260"/>
      <c r="N7" s="260"/>
      <c r="O7" s="260"/>
    </row>
    <row r="8" spans="1:15" ht="12.75">
      <c r="A8" s="260"/>
      <c r="B8" s="260"/>
      <c r="C8" s="260"/>
      <c r="D8" s="260"/>
      <c r="E8" s="260"/>
      <c r="F8" s="260"/>
      <c r="G8" s="260"/>
      <c r="H8" s="260"/>
      <c r="I8" s="260"/>
      <c r="J8" s="260"/>
      <c r="K8" s="260"/>
      <c r="L8" s="260"/>
      <c r="M8" s="260"/>
      <c r="N8" s="260"/>
      <c r="O8" s="260"/>
    </row>
    <row r="9" spans="1:15" ht="12.75">
      <c r="A9" s="260"/>
      <c r="B9" s="260"/>
      <c r="C9" s="260"/>
      <c r="D9" s="260"/>
      <c r="E9" s="260"/>
      <c r="F9" s="260"/>
      <c r="G9" s="260"/>
      <c r="H9" s="260"/>
      <c r="I9" s="260"/>
      <c r="J9" s="260"/>
      <c r="K9" s="260"/>
      <c r="L9" s="260"/>
      <c r="M9" s="260"/>
      <c r="N9" s="260"/>
      <c r="O9" s="260"/>
    </row>
    <row r="10" ht="12.75"/>
    <row r="11" spans="1:14" ht="12.75">
      <c r="A11" s="121" t="s">
        <v>21</v>
      </c>
      <c r="B11" s="121" t="s">
        <v>81</v>
      </c>
      <c r="C11" s="46" t="s">
        <v>434</v>
      </c>
      <c r="N11" s="22">
        <f>IF('Informational Form A'!Q16&lt;&gt;"",IF(+'Data Entry Page'!R46+'Data Entry Page'!R47+'Data Entry Page'!R48+'Data Entry Page'!R49+'Data Entry Page'!N51&gt;0,+'Data Entry Page'!J20+'Data Entry Page'!L20+'Data Entry Page'!N20+'Data Entry Page'!P20,0),"")</f>
      </c>
    </row>
    <row r="12" spans="1:14" ht="12.75">
      <c r="A12" s="121"/>
      <c r="B12" s="121"/>
      <c r="C12" s="30" t="s">
        <v>362</v>
      </c>
      <c r="N12" s="24"/>
    </row>
    <row r="13" spans="1:14" ht="12.75" customHeight="1">
      <c r="A13" s="121" t="s">
        <v>22</v>
      </c>
      <c r="B13" s="121" t="s">
        <v>81</v>
      </c>
      <c r="C13" s="257" t="s">
        <v>477</v>
      </c>
      <c r="D13" s="257"/>
      <c r="E13" s="257"/>
      <c r="F13" s="257"/>
      <c r="G13" s="257"/>
      <c r="H13" s="257"/>
      <c r="I13" s="257"/>
      <c r="J13" s="257"/>
      <c r="K13" s="257"/>
      <c r="L13" s="257"/>
      <c r="M13" s="257"/>
      <c r="N13" s="24"/>
    </row>
    <row r="14" spans="1:14" ht="12.75">
      <c r="A14" s="121"/>
      <c r="B14" s="121"/>
      <c r="C14" s="251" t="s">
        <v>361</v>
      </c>
      <c r="D14" s="251"/>
      <c r="E14" s="251"/>
      <c r="F14" s="251"/>
      <c r="G14" s="251"/>
      <c r="H14" s="251"/>
      <c r="I14" s="251"/>
      <c r="J14" s="251"/>
      <c r="K14" s="251"/>
      <c r="L14" s="251"/>
      <c r="M14" s="251"/>
      <c r="N14" s="24"/>
    </row>
    <row r="15" spans="1:14" ht="12.75">
      <c r="A15" s="121"/>
      <c r="B15" s="121"/>
      <c r="C15" s="251" t="s">
        <v>167</v>
      </c>
      <c r="D15" s="251"/>
      <c r="E15" s="251"/>
      <c r="F15" s="251"/>
      <c r="G15" s="251"/>
      <c r="H15" s="251"/>
      <c r="I15" s="251"/>
      <c r="J15" s="251"/>
      <c r="K15" s="251"/>
      <c r="L15" s="251"/>
      <c r="M15" s="251"/>
      <c r="N15" s="24"/>
    </row>
    <row r="16" spans="3:14" ht="12.75">
      <c r="C16" s="251" t="s">
        <v>168</v>
      </c>
      <c r="D16" s="251"/>
      <c r="E16" s="251"/>
      <c r="F16" s="251"/>
      <c r="G16" s="251"/>
      <c r="H16" s="251"/>
      <c r="I16" s="251"/>
      <c r="J16" s="251"/>
      <c r="K16" s="251"/>
      <c r="L16" s="251"/>
      <c r="M16" s="251"/>
      <c r="N16" s="22">
        <f>IF('Data Entry Page'!R46&lt;&gt;"",ROUND('Data Entry Page'!R46,0),"")</f>
      </c>
    </row>
    <row r="17" spans="1:14" ht="12.75" customHeight="1">
      <c r="A17" s="121" t="s">
        <v>23</v>
      </c>
      <c r="B17" s="121" t="s">
        <v>81</v>
      </c>
      <c r="C17" s="257" t="s">
        <v>435</v>
      </c>
      <c r="D17" s="257"/>
      <c r="E17" s="257"/>
      <c r="F17" s="257"/>
      <c r="G17" s="257"/>
      <c r="H17" s="257"/>
      <c r="I17" s="257"/>
      <c r="J17" s="257"/>
      <c r="K17" s="257"/>
      <c r="L17" s="257"/>
      <c r="M17" s="257"/>
      <c r="N17" s="123"/>
    </row>
    <row r="18" spans="1:14" ht="12.75">
      <c r="A18" s="121"/>
      <c r="B18" s="121"/>
      <c r="C18" s="259" t="s">
        <v>436</v>
      </c>
      <c r="D18" s="257"/>
      <c r="E18" s="257"/>
      <c r="F18" s="257"/>
      <c r="G18" s="257"/>
      <c r="H18" s="257"/>
      <c r="I18" s="257"/>
      <c r="J18" s="257"/>
      <c r="K18" s="257"/>
      <c r="L18" s="257"/>
      <c r="M18" s="257"/>
      <c r="N18" s="123"/>
    </row>
    <row r="19" spans="1:14" ht="12.75">
      <c r="A19" s="121"/>
      <c r="B19" s="121"/>
      <c r="C19" s="259" t="s">
        <v>437</v>
      </c>
      <c r="D19" s="259"/>
      <c r="E19" s="259"/>
      <c r="F19" s="259"/>
      <c r="G19" s="259"/>
      <c r="H19" s="259"/>
      <c r="I19" s="259"/>
      <c r="J19" s="259"/>
      <c r="K19" s="259"/>
      <c r="L19" s="259"/>
      <c r="M19" s="259"/>
      <c r="N19" s="22">
        <f>IF('Data Entry Page'!R47&lt;&gt;"",ROUND('Data Entry Page'!R47,0),"")</f>
      </c>
    </row>
    <row r="20" spans="1:14" ht="12.75">
      <c r="A20" s="91" t="s">
        <v>24</v>
      </c>
      <c r="B20" s="121" t="s">
        <v>81</v>
      </c>
      <c r="C20" s="154" t="s">
        <v>121</v>
      </c>
      <c r="D20" s="58"/>
      <c r="E20" s="58"/>
      <c r="F20" s="58"/>
      <c r="G20" s="58"/>
      <c r="H20" s="58"/>
      <c r="I20" s="58"/>
      <c r="J20" s="58"/>
      <c r="K20" s="58"/>
      <c r="L20" s="58"/>
      <c r="N20" s="123"/>
    </row>
    <row r="21" spans="1:14" ht="12.75" customHeight="1">
      <c r="A21" s="30"/>
      <c r="B21" s="30"/>
      <c r="C21" s="262" t="s">
        <v>359</v>
      </c>
      <c r="D21" s="262"/>
      <c r="E21" s="262"/>
      <c r="F21" s="262"/>
      <c r="G21" s="262"/>
      <c r="H21" s="262"/>
      <c r="I21" s="262"/>
      <c r="J21" s="262"/>
      <c r="K21" s="262"/>
      <c r="L21" s="262"/>
      <c r="M21" s="262"/>
      <c r="N21" s="123"/>
    </row>
    <row r="22" spans="1:14" ht="12.75">
      <c r="A22" s="30"/>
      <c r="B22" s="30"/>
      <c r="C22" s="262" t="s">
        <v>438</v>
      </c>
      <c r="D22" s="262"/>
      <c r="E22" s="262"/>
      <c r="F22" s="262"/>
      <c r="G22" s="262"/>
      <c r="H22" s="262"/>
      <c r="I22" s="262"/>
      <c r="J22" s="262"/>
      <c r="K22" s="262"/>
      <c r="L22" s="262"/>
      <c r="M22" s="262"/>
      <c r="N22" s="123"/>
    </row>
    <row r="23" spans="1:14" ht="12.75">
      <c r="A23" s="30"/>
      <c r="B23" s="30"/>
      <c r="C23" s="251" t="s">
        <v>439</v>
      </c>
      <c r="D23" s="251"/>
      <c r="E23" s="251"/>
      <c r="F23" s="251"/>
      <c r="G23" s="251"/>
      <c r="H23" s="251"/>
      <c r="I23" s="251"/>
      <c r="J23" s="251"/>
      <c r="K23" s="251"/>
      <c r="L23" s="251"/>
      <c r="M23" s="251"/>
      <c r="N23" s="22">
        <f>IF('Data Entry Page'!R48&lt;&gt;"",ROUND('Data Entry Page'!R48,0),"")</f>
      </c>
    </row>
    <row r="24" spans="1:14" ht="12.75">
      <c r="A24" s="91" t="s">
        <v>25</v>
      </c>
      <c r="B24" s="30"/>
      <c r="C24" s="46" t="s">
        <v>164</v>
      </c>
      <c r="N24" s="22">
        <f>IF(OR(N16&lt;&gt;"",N19&lt;&gt;"",N23&lt;&gt;""),IF(+'Data Entry Page'!R46+'Data Entry Page'!R47+'Data Entry Page'!R48+'Data Entry Page'!R49+'Data Entry Page'!N51&gt;0,+'Form C'!N16+'Form C'!N19+'Form C'!N23,0),"")</f>
      </c>
    </row>
    <row r="25" spans="1:14" ht="12.75">
      <c r="A25" s="91" t="s">
        <v>26</v>
      </c>
      <c r="B25" s="121" t="s">
        <v>81</v>
      </c>
      <c r="C25" s="53" t="s">
        <v>440</v>
      </c>
      <c r="N25" s="123"/>
    </row>
    <row r="26" spans="1:14" ht="12.75" customHeight="1">
      <c r="A26" s="155"/>
      <c r="B26" s="155"/>
      <c r="C26" s="259" t="s">
        <v>169</v>
      </c>
      <c r="D26" s="259"/>
      <c r="E26" s="259"/>
      <c r="F26" s="259"/>
      <c r="G26" s="259"/>
      <c r="H26" s="259"/>
      <c r="I26" s="259"/>
      <c r="J26" s="259"/>
      <c r="K26" s="259"/>
      <c r="L26" s="259"/>
      <c r="M26" s="259"/>
      <c r="N26" s="123"/>
    </row>
    <row r="27" spans="1:14" ht="12.75">
      <c r="A27" s="155"/>
      <c r="B27" s="155"/>
      <c r="C27" s="259" t="s">
        <v>171</v>
      </c>
      <c r="D27" s="259"/>
      <c r="E27" s="259"/>
      <c r="F27" s="259"/>
      <c r="G27" s="259"/>
      <c r="H27" s="259"/>
      <c r="I27" s="259"/>
      <c r="J27" s="259"/>
      <c r="K27" s="259"/>
      <c r="L27" s="259"/>
      <c r="M27" s="259"/>
      <c r="N27" s="123"/>
    </row>
    <row r="28" spans="1:14" ht="12.75">
      <c r="A28" s="155"/>
      <c r="B28" s="155"/>
      <c r="C28" s="259" t="s">
        <v>170</v>
      </c>
      <c r="D28" s="259"/>
      <c r="E28" s="259"/>
      <c r="F28" s="259"/>
      <c r="G28" s="259"/>
      <c r="H28" s="259"/>
      <c r="I28" s="259"/>
      <c r="J28" s="259"/>
      <c r="K28" s="259"/>
      <c r="L28" s="259"/>
      <c r="M28" s="259"/>
      <c r="N28" s="22">
        <f>IF('Data Entry Page'!R49&lt;&gt;"",ROUND('Data Entry Page'!R49,0),"")</f>
      </c>
    </row>
    <row r="29" spans="1:14" ht="12.75">
      <c r="A29" s="91" t="s">
        <v>27</v>
      </c>
      <c r="B29" s="27"/>
      <c r="C29" s="53" t="s">
        <v>165</v>
      </c>
      <c r="N29" s="123"/>
    </row>
    <row r="30" spans="3:14" ht="12.75" customHeight="1">
      <c r="C30" s="259" t="s">
        <v>172</v>
      </c>
      <c r="D30" s="259"/>
      <c r="E30" s="259"/>
      <c r="F30" s="259"/>
      <c r="G30" s="259"/>
      <c r="H30" s="259"/>
      <c r="I30" s="259"/>
      <c r="J30" s="259"/>
      <c r="K30" s="259"/>
      <c r="L30" s="259"/>
      <c r="M30" s="259"/>
      <c r="N30" s="123"/>
    </row>
    <row r="31" spans="3:14" ht="12.75">
      <c r="C31" s="259" t="s">
        <v>173</v>
      </c>
      <c r="D31" s="259"/>
      <c r="E31" s="259"/>
      <c r="F31" s="259"/>
      <c r="G31" s="259"/>
      <c r="H31" s="259"/>
      <c r="I31" s="259"/>
      <c r="J31" s="259"/>
      <c r="K31" s="259"/>
      <c r="L31" s="259"/>
      <c r="M31" s="259"/>
      <c r="N31" s="123"/>
    </row>
    <row r="32" spans="3:14" ht="12.75">
      <c r="C32" s="259" t="s">
        <v>174</v>
      </c>
      <c r="D32" s="259"/>
      <c r="E32" s="259"/>
      <c r="F32" s="259"/>
      <c r="G32" s="259"/>
      <c r="H32" s="259"/>
      <c r="I32" s="259"/>
      <c r="J32" s="259"/>
      <c r="K32" s="259"/>
      <c r="L32" s="259"/>
      <c r="M32" s="259"/>
      <c r="N32" s="123"/>
    </row>
    <row r="33" spans="1:14" ht="12.75">
      <c r="A33" s="156"/>
      <c r="B33" s="156"/>
      <c r="C33" s="259" t="s">
        <v>175</v>
      </c>
      <c r="D33" s="259"/>
      <c r="E33" s="259"/>
      <c r="F33" s="259"/>
      <c r="G33" s="259"/>
      <c r="H33" s="259"/>
      <c r="I33" s="259"/>
      <c r="J33" s="259"/>
      <c r="K33" s="259"/>
      <c r="L33" s="259"/>
      <c r="M33" s="259"/>
      <c r="N33" s="22">
        <f>IF(OR(N24&lt;&gt;"",N28&lt;&gt;""),IF(+'Data Entry Page'!R46+'Data Entry Page'!R47+'Data Entry Page'!R48+'Data Entry Page'!R49+'Data Entry Page'!N51&gt;0,+'Form C'!N24-'Form C'!N28,0),"")</f>
      </c>
    </row>
    <row r="34" spans="1:14" ht="12.75" customHeight="1">
      <c r="A34" s="91" t="s">
        <v>28</v>
      </c>
      <c r="B34" s="53" t="s">
        <v>81</v>
      </c>
      <c r="C34" s="263" t="s">
        <v>476</v>
      </c>
      <c r="D34" s="263"/>
      <c r="E34" s="263"/>
      <c r="F34" s="263"/>
      <c r="G34" s="263"/>
      <c r="H34" s="263"/>
      <c r="I34" s="263"/>
      <c r="J34" s="263"/>
      <c r="K34" s="263"/>
      <c r="L34" s="263"/>
      <c r="M34" s="263"/>
      <c r="N34" s="24"/>
    </row>
    <row r="35" spans="1:14" ht="12.75">
      <c r="A35" s="91"/>
      <c r="B35" s="53"/>
      <c r="C35" s="264" t="s">
        <v>441</v>
      </c>
      <c r="D35" s="259"/>
      <c r="E35" s="259"/>
      <c r="F35" s="259"/>
      <c r="G35" s="259"/>
      <c r="H35" s="259"/>
      <c r="I35" s="259"/>
      <c r="J35" s="259"/>
      <c r="K35" s="259"/>
      <c r="L35" s="259"/>
      <c r="M35" s="259"/>
      <c r="N35" s="24"/>
    </row>
    <row r="36" spans="1:14" ht="12.75">
      <c r="A36" s="91"/>
      <c r="B36" s="53"/>
      <c r="C36" s="259" t="s">
        <v>360</v>
      </c>
      <c r="D36" s="259"/>
      <c r="E36" s="259"/>
      <c r="F36" s="259"/>
      <c r="G36" s="259"/>
      <c r="H36" s="259"/>
      <c r="I36" s="259"/>
      <c r="J36" s="259"/>
      <c r="K36" s="259"/>
      <c r="L36" s="259"/>
      <c r="M36" s="259"/>
      <c r="N36" s="22">
        <f>IF(+'Data Entry Page'!R50&lt;&gt;"",ROUND('Data Entry Page'!R50,0),"")</f>
      </c>
    </row>
    <row r="37" spans="1:14" ht="12.75">
      <c r="A37" s="91" t="s">
        <v>29</v>
      </c>
      <c r="B37" s="156"/>
      <c r="C37" s="130" t="s">
        <v>475</v>
      </c>
      <c r="D37" s="157"/>
      <c r="E37" s="157"/>
      <c r="F37" s="157"/>
      <c r="G37" s="157"/>
      <c r="H37" s="157"/>
      <c r="I37" s="157"/>
      <c r="J37" s="157"/>
      <c r="K37" s="157"/>
      <c r="L37" s="158"/>
      <c r="N37" s="214">
        <f>IF(OR(N33&lt;&gt;"",N36&lt;&gt;""),+N33-N36,"")</f>
      </c>
    </row>
    <row r="38" spans="1:3" ht="12.75">
      <c r="A38" s="91" t="s">
        <v>30</v>
      </c>
      <c r="B38" s="27"/>
      <c r="C38" s="53" t="s">
        <v>442</v>
      </c>
    </row>
    <row r="39" spans="1:14" ht="13.5" thickBot="1">
      <c r="A39" s="58"/>
      <c r="B39" s="58"/>
      <c r="C39" s="27" t="s">
        <v>443</v>
      </c>
      <c r="N39" s="210">
        <f>IF(OR(N11&lt;&gt;"",N37&lt;&gt;""),IF(+'Data Entry Page'!R46+'Data Entry Page'!R47+'Data Entry Page'!R48+'Data Entry Page'!R49+'Data Entry Page'!N51&gt;0,IF(+'Form C'!N37/'Form C'!N11*100&lt;1,ROUND(+'Form C'!N37/'Form C'!N11*100,3),ROUND(+'Form C'!N37/'Form C'!N11*100,4)),0),"")</f>
      </c>
    </row>
    <row r="40" spans="1:14" ht="13.5" thickTop="1">
      <c r="A40" s="91" t="s">
        <v>31</v>
      </c>
      <c r="B40" s="121" t="s">
        <v>81</v>
      </c>
      <c r="C40" s="53" t="s">
        <v>444</v>
      </c>
      <c r="M40" s="159"/>
      <c r="N40" s="52"/>
    </row>
    <row r="41" spans="1:3" ht="12.75">
      <c r="A41" s="91" t="s">
        <v>32</v>
      </c>
      <c r="B41" s="30"/>
      <c r="C41" s="46" t="s">
        <v>166</v>
      </c>
    </row>
    <row r="42" spans="1:14" ht="13.5" thickBot="1">
      <c r="A42" s="30"/>
      <c r="B42" s="30"/>
      <c r="C42" s="46" t="s">
        <v>363</v>
      </c>
      <c r="H42" s="160"/>
      <c r="I42" s="160"/>
      <c r="N42" s="209">
        <f>IF(OR(N39&lt;&gt;"",N40&lt;&gt;""),+N39-N40,"")</f>
      </c>
    </row>
    <row r="43" spans="1:2" ht="13.5" thickTop="1">
      <c r="A43" s="30"/>
      <c r="B43" s="30"/>
    </row>
    <row r="44" spans="1:15" ht="12.75">
      <c r="A44" s="161" t="s">
        <v>61</v>
      </c>
      <c r="C44" s="261" t="s">
        <v>62</v>
      </c>
      <c r="D44" s="261"/>
      <c r="E44" s="261"/>
      <c r="F44" s="261"/>
      <c r="G44" s="261"/>
      <c r="H44" s="261"/>
      <c r="I44" s="261"/>
      <c r="J44" s="261"/>
      <c r="K44" s="261"/>
      <c r="L44" s="261"/>
      <c r="M44" s="261"/>
      <c r="N44" s="261"/>
      <c r="O44" s="261"/>
    </row>
    <row r="45" spans="3:15" ht="12.75">
      <c r="C45" s="261"/>
      <c r="D45" s="261"/>
      <c r="E45" s="261"/>
      <c r="F45" s="261"/>
      <c r="G45" s="261"/>
      <c r="H45" s="261"/>
      <c r="I45" s="261"/>
      <c r="J45" s="261"/>
      <c r="K45" s="261"/>
      <c r="L45" s="261"/>
      <c r="M45" s="261"/>
      <c r="N45" s="261"/>
      <c r="O45" s="261"/>
    </row>
    <row r="46" spans="1:14" ht="12.75" hidden="1">
      <c r="A46" s="115" t="s">
        <v>59</v>
      </c>
      <c r="L46" s="75"/>
      <c r="M46" s="75"/>
      <c r="N46" s="22">
        <f>IF(OR(N16&lt;&gt;"",N19&lt;&gt;"",N23&lt;&gt;"",N28&lt;&gt;"",N36&lt;&gt;""),+N16+N19+N23+N28+N36,"")</f>
      </c>
    </row>
    <row r="48" spans="1:15" ht="12.75">
      <c r="A48" s="33"/>
      <c r="B48" s="108"/>
      <c r="C48" s="57"/>
      <c r="D48" s="57"/>
      <c r="E48" s="57"/>
      <c r="F48" s="57"/>
      <c r="G48" s="57"/>
      <c r="H48" s="57"/>
      <c r="I48" s="57"/>
      <c r="J48" s="57"/>
      <c r="K48" s="57"/>
      <c r="L48" s="57"/>
      <c r="M48" s="57"/>
      <c r="N48" s="57"/>
      <c r="O48" s="57"/>
    </row>
  </sheetData>
  <sheetProtection password="E008" sheet="1"/>
  <mergeCells count="22">
    <mergeCell ref="C30:M30"/>
    <mergeCell ref="C31:M31"/>
    <mergeCell ref="C32:M32"/>
    <mergeCell ref="C33:M33"/>
    <mergeCell ref="C34:M34"/>
    <mergeCell ref="C35:M35"/>
    <mergeCell ref="C21:M21"/>
    <mergeCell ref="C22:M22"/>
    <mergeCell ref="C23:M23"/>
    <mergeCell ref="C26:M26"/>
    <mergeCell ref="C27:M27"/>
    <mergeCell ref="C28:M28"/>
    <mergeCell ref="A7:O9"/>
    <mergeCell ref="C44:O45"/>
    <mergeCell ref="C13:M13"/>
    <mergeCell ref="C36:M36"/>
    <mergeCell ref="C14:M14"/>
    <mergeCell ref="C15:M15"/>
    <mergeCell ref="C16:M16"/>
    <mergeCell ref="C17:M17"/>
    <mergeCell ref="C18:M18"/>
    <mergeCell ref="C19:M19"/>
  </mergeCells>
  <printOptions/>
  <pageMargins left="0.25" right="0.25" top="0.25" bottom="0.25" header="0.25" footer="0.5"/>
  <pageSetup orientation="portrait" scale="95" r:id="rId3"/>
  <headerFooter>
    <oddHeader>&amp;R
</oddHeader>
    <oddFooter>&amp;L&amp;"Times New Roman,Bold"&amp;11(Form Revised 12-2018)&amp;C&amp;"Times New Roman,Bold"&amp;11Form C</oddFooter>
  </headerFooter>
  <ignoredErrors>
    <ignoredError sqref="H4" numberStoredAsText="1"/>
  </ignoredErrors>
  <legacyDrawing r:id="rId2"/>
</worksheet>
</file>

<file path=xl/worksheets/sheet6.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S22" sqref="S22"/>
    </sheetView>
  </sheetViews>
  <sheetFormatPr defaultColWidth="9.00390625" defaultRowHeight="15.75"/>
  <cols>
    <col min="1" max="1" width="3.375" style="30" customWidth="1"/>
    <col min="2" max="2" width="1.625" style="30" customWidth="1"/>
    <col min="3" max="3" width="8.25390625" style="30" customWidth="1"/>
    <col min="4" max="4" width="1.875" style="30" customWidth="1"/>
    <col min="5" max="5" width="7.625" style="30" customWidth="1"/>
    <col min="6" max="6" width="18.625" style="30" customWidth="1"/>
    <col min="7" max="7" width="6.875" style="30" customWidth="1"/>
    <col min="8" max="8" width="1.00390625" style="30" customWidth="1"/>
    <col min="9" max="9" width="6.125" style="30" customWidth="1"/>
    <col min="10" max="10" width="1.00390625" style="30" customWidth="1"/>
    <col min="11" max="11" width="9.625" style="30" customWidth="1"/>
    <col min="12" max="12" width="0.37109375" style="30" customWidth="1"/>
    <col min="13" max="13" width="9.625" style="30" customWidth="1"/>
    <col min="14" max="14" width="0.37109375" style="30" customWidth="1"/>
    <col min="15" max="15" width="9.625" style="30" customWidth="1"/>
    <col min="16" max="16" width="0.37109375" style="30" customWidth="1"/>
    <col min="17" max="17" width="9.50390625" style="30" customWidth="1"/>
    <col min="18" max="18" width="0.37109375" style="30" customWidth="1"/>
    <col min="19" max="19" width="9.625" style="30" customWidth="1"/>
    <col min="20" max="20" width="0.37109375" style="30" customWidth="1"/>
    <col min="21" max="21" width="9.625" style="30" customWidth="1"/>
    <col min="22" max="22" width="1.625" style="30" customWidth="1"/>
    <col min="23" max="16384" width="9.00390625" style="30" customWidth="1"/>
  </cols>
  <sheetData>
    <row r="1" spans="1:19" ht="12.75">
      <c r="A1" s="45" t="s">
        <v>149</v>
      </c>
      <c r="P1" s="44"/>
      <c r="R1" s="44" t="s">
        <v>123</v>
      </c>
      <c r="S1" s="47">
        <f ca="1">TODAY()</f>
        <v>45329</v>
      </c>
    </row>
    <row r="2" spans="1:19" ht="12.75">
      <c r="A2" s="46" t="s">
        <v>356</v>
      </c>
      <c r="B2" s="45"/>
      <c r="C2" s="45"/>
      <c r="D2" s="45"/>
      <c r="E2" s="45"/>
      <c r="F2" s="45"/>
      <c r="G2" s="45"/>
      <c r="H2" s="45"/>
      <c r="I2" s="45"/>
      <c r="J2" s="45"/>
      <c r="K2" s="45"/>
      <c r="L2" s="45"/>
      <c r="M2" s="45"/>
      <c r="N2" s="45"/>
      <c r="P2" s="45"/>
      <c r="Q2" s="33"/>
      <c r="S2" s="60">
        <f>-'Data Entry Page'!R3</f>
        <v>-2024</v>
      </c>
    </row>
    <row r="3" spans="1:19" ht="12.75">
      <c r="A3" s="45" t="s">
        <v>364</v>
      </c>
      <c r="B3" s="45"/>
      <c r="C3" s="45"/>
      <c r="D3" s="45"/>
      <c r="E3" s="45"/>
      <c r="F3" s="45"/>
      <c r="G3" s="45"/>
      <c r="H3" s="45"/>
      <c r="I3" s="45"/>
      <c r="J3" s="45"/>
      <c r="K3" s="45"/>
      <c r="L3" s="45"/>
      <c r="M3" s="45"/>
      <c r="N3" s="45"/>
      <c r="O3" s="163"/>
      <c r="P3" s="45"/>
      <c r="Q3" s="45"/>
      <c r="R3" s="45"/>
      <c r="S3" s="75"/>
    </row>
    <row r="4" spans="1:17" ht="12.75">
      <c r="A4" s="233">
        <f>IF(+'Data Entry Page'!$A$3&lt;&gt;"",+'Data Entry Page'!$A$3,"")</f>
      </c>
      <c r="B4" s="234"/>
      <c r="C4" s="234"/>
      <c r="D4" s="234"/>
      <c r="E4" s="234"/>
      <c r="G4" s="74" t="str">
        <f>+'Data Entry Page'!H3</f>
        <v>30</v>
      </c>
      <c r="H4" s="72" t="s">
        <v>77</v>
      </c>
      <c r="I4" s="73" t="s">
        <v>180</v>
      </c>
      <c r="J4" s="72" t="s">
        <v>77</v>
      </c>
      <c r="K4" s="74">
        <f>IF(+'Data Entry Page'!L3&lt;&gt;"",+'Data Entry Page'!L3,"")</f>
      </c>
      <c r="L4" s="75"/>
      <c r="O4" s="76">
        <f>IF(+'Data Entry Page'!N3&lt;&gt;"",+'Data Entry Page'!N3,"")</f>
      </c>
      <c r="P4" s="76"/>
      <c r="Q4" s="76"/>
    </row>
    <row r="5" spans="1:19" ht="13.5" thickBot="1">
      <c r="A5" s="102" t="s">
        <v>430</v>
      </c>
      <c r="B5" s="102"/>
      <c r="C5" s="102"/>
      <c r="D5" s="102"/>
      <c r="E5" s="102"/>
      <c r="F5" s="102"/>
      <c r="G5" s="103" t="s">
        <v>431</v>
      </c>
      <c r="H5" s="103"/>
      <c r="I5" s="103"/>
      <c r="J5" s="103"/>
      <c r="K5" s="103"/>
      <c r="L5" s="102"/>
      <c r="M5" s="102"/>
      <c r="N5" s="102"/>
      <c r="O5" s="103" t="s">
        <v>414</v>
      </c>
      <c r="P5" s="103"/>
      <c r="Q5" s="103"/>
      <c r="R5" s="102"/>
      <c r="S5" s="102"/>
    </row>
    <row r="6" spans="1:19" s="75" customFormat="1" ht="21.75" customHeight="1">
      <c r="A6" s="244" t="s">
        <v>445</v>
      </c>
      <c r="B6" s="245"/>
      <c r="C6" s="245"/>
      <c r="D6" s="245"/>
      <c r="E6" s="245"/>
      <c r="F6" s="245"/>
      <c r="G6" s="245"/>
      <c r="H6" s="245"/>
      <c r="I6" s="245"/>
      <c r="J6" s="245"/>
      <c r="K6" s="245"/>
      <c r="L6" s="245"/>
      <c r="M6" s="245"/>
      <c r="N6" s="245"/>
      <c r="O6" s="245"/>
      <c r="P6" s="245"/>
      <c r="Q6" s="245"/>
      <c r="R6" s="245"/>
      <c r="S6" s="245"/>
    </row>
    <row r="7" spans="1:19" s="75" customFormat="1" ht="12.75">
      <c r="A7" s="244"/>
      <c r="B7" s="245"/>
      <c r="C7" s="245"/>
      <c r="D7" s="245"/>
      <c r="E7" s="245"/>
      <c r="F7" s="245"/>
      <c r="G7" s="245"/>
      <c r="H7" s="245"/>
      <c r="I7" s="245"/>
      <c r="J7" s="245"/>
      <c r="K7" s="245"/>
      <c r="L7" s="245"/>
      <c r="M7" s="245"/>
      <c r="N7" s="245"/>
      <c r="O7" s="245"/>
      <c r="P7" s="245"/>
      <c r="Q7" s="245"/>
      <c r="R7" s="245"/>
      <c r="S7" s="245"/>
    </row>
    <row r="8" spans="1:19" s="75" customFormat="1" ht="12.75">
      <c r="A8" s="245"/>
      <c r="B8" s="245"/>
      <c r="C8" s="245"/>
      <c r="D8" s="245"/>
      <c r="E8" s="245"/>
      <c r="F8" s="245"/>
      <c r="G8" s="245"/>
      <c r="H8" s="245"/>
      <c r="I8" s="245"/>
      <c r="J8" s="245"/>
      <c r="K8" s="245"/>
      <c r="L8" s="245"/>
      <c r="M8" s="245"/>
      <c r="N8" s="245"/>
      <c r="O8" s="245"/>
      <c r="P8" s="245"/>
      <c r="Q8" s="245"/>
      <c r="R8" s="245"/>
      <c r="S8" s="245"/>
    </row>
    <row r="9" spans="1:19" s="1" customFormat="1" ht="12.75">
      <c r="A9" s="164" t="s">
        <v>145</v>
      </c>
      <c r="B9" s="75"/>
      <c r="C9" s="265" t="s">
        <v>146</v>
      </c>
      <c r="D9" s="245"/>
      <c r="E9" s="245"/>
      <c r="F9" s="245"/>
      <c r="G9" s="245"/>
      <c r="H9" s="245"/>
      <c r="I9" s="245"/>
      <c r="J9" s="245"/>
      <c r="K9" s="245"/>
      <c r="L9" s="245"/>
      <c r="M9" s="245"/>
      <c r="N9" s="245"/>
      <c r="O9" s="245"/>
      <c r="P9" s="245"/>
      <c r="Q9" s="245"/>
      <c r="R9" s="245"/>
      <c r="S9" s="245"/>
    </row>
    <row r="10" spans="1:19" s="1" customFormat="1" ht="12.75">
      <c r="A10" s="165"/>
      <c r="B10" s="162"/>
      <c r="C10" s="245"/>
      <c r="D10" s="245"/>
      <c r="E10" s="245"/>
      <c r="F10" s="245"/>
      <c r="G10" s="245"/>
      <c r="H10" s="245"/>
      <c r="I10" s="245"/>
      <c r="J10" s="245"/>
      <c r="K10" s="245"/>
      <c r="L10" s="245"/>
      <c r="M10" s="245"/>
      <c r="N10" s="245"/>
      <c r="O10" s="245"/>
      <c r="P10" s="245"/>
      <c r="Q10" s="245"/>
      <c r="R10" s="245"/>
      <c r="S10" s="245"/>
    </row>
    <row r="11" spans="1:19" s="1" customFormat="1" ht="12.75">
      <c r="A11" s="166" t="s">
        <v>147</v>
      </c>
      <c r="B11" s="75"/>
      <c r="C11" s="165" t="s">
        <v>148</v>
      </c>
      <c r="D11" s="165"/>
      <c r="E11" s="165"/>
      <c r="F11" s="165"/>
      <c r="G11" s="165"/>
      <c r="H11" s="165"/>
      <c r="I11" s="165"/>
      <c r="J11" s="165"/>
      <c r="K11" s="165"/>
      <c r="L11" s="167"/>
      <c r="M11" s="168"/>
      <c r="N11" s="169"/>
      <c r="O11" s="10"/>
      <c r="P11" s="10"/>
      <c r="Q11" s="10"/>
      <c r="R11" s="10"/>
      <c r="S11" s="10"/>
    </row>
    <row r="12" spans="1:19" ht="17.25" customHeight="1">
      <c r="A12" s="65"/>
      <c r="B12" s="65"/>
      <c r="C12" s="65"/>
      <c r="D12" s="65"/>
      <c r="E12" s="65"/>
      <c r="F12" s="65"/>
      <c r="G12" s="65"/>
      <c r="H12" s="65"/>
      <c r="I12" s="65"/>
      <c r="J12" s="41"/>
      <c r="K12" s="76" t="s">
        <v>3</v>
      </c>
      <c r="L12" s="76"/>
      <c r="M12" s="76"/>
      <c r="N12" s="76"/>
      <c r="O12" s="76"/>
      <c r="P12" s="78"/>
      <c r="Q12" s="79" t="s">
        <v>6</v>
      </c>
      <c r="S12" s="80" t="s">
        <v>45</v>
      </c>
    </row>
    <row r="13" spans="1:19" ht="12.75">
      <c r="A13" s="65"/>
      <c r="B13" s="65"/>
      <c r="C13" s="65"/>
      <c r="D13" s="65"/>
      <c r="E13" s="65"/>
      <c r="F13" s="65"/>
      <c r="G13" s="65"/>
      <c r="H13" s="65"/>
      <c r="I13" s="65"/>
      <c r="J13" s="41"/>
      <c r="K13" s="74" t="s">
        <v>2</v>
      </c>
      <c r="L13" s="78"/>
      <c r="M13" s="74" t="s">
        <v>4</v>
      </c>
      <c r="N13" s="78"/>
      <c r="O13" s="74" t="s">
        <v>5</v>
      </c>
      <c r="P13" s="78"/>
      <c r="Q13" s="81" t="s">
        <v>7</v>
      </c>
      <c r="S13" s="74" t="s">
        <v>114</v>
      </c>
    </row>
    <row r="14" spans="1:10" ht="12.75">
      <c r="A14" s="82" t="s">
        <v>0</v>
      </c>
      <c r="B14" s="203" t="s">
        <v>350</v>
      </c>
      <c r="C14" s="53"/>
      <c r="D14" s="27"/>
      <c r="E14" s="27"/>
      <c r="F14" s="27"/>
      <c r="G14" s="27"/>
      <c r="H14" s="27"/>
      <c r="I14" s="27"/>
      <c r="J14" s="27"/>
    </row>
    <row r="15" spans="1:10" ht="12.75">
      <c r="A15" s="82"/>
      <c r="B15" s="205" t="s">
        <v>351</v>
      </c>
      <c r="C15" s="27"/>
      <c r="D15" s="27"/>
      <c r="E15" s="27"/>
      <c r="F15" s="27"/>
      <c r="G15" s="27"/>
      <c r="H15" s="27"/>
      <c r="I15" s="27"/>
      <c r="J15" s="27"/>
    </row>
    <row r="16" spans="1:19" ht="12.75">
      <c r="A16" s="82"/>
      <c r="B16" s="204" t="s">
        <v>188</v>
      </c>
      <c r="D16" s="27"/>
      <c r="E16" s="27"/>
      <c r="F16" s="27"/>
      <c r="G16" s="27"/>
      <c r="H16" s="27"/>
      <c r="I16" s="27"/>
      <c r="J16" s="27"/>
      <c r="K16" s="83">
        <f>IF(+'Data Entry Page'!$R$10&lt;&gt;"",IF(+'Data Entry Page'!J$10&gt;0,+'Data Entry Page'!J$10,0),"")</f>
      </c>
      <c r="L16" s="84"/>
      <c r="M16" s="83">
        <f>IF(+'Data Entry Page'!$R$10&lt;&gt;"",IF(+'Data Entry Page'!L$10&gt;0,+'Data Entry Page'!L$10,0),"")</f>
      </c>
      <c r="N16" s="84"/>
      <c r="O16" s="83">
        <f>IF(+'Data Entry Page'!$R$10&lt;&gt;"",IF(+'Data Entry Page'!N$10&gt;0,+'Data Entry Page'!N$10,0),"")</f>
      </c>
      <c r="P16" s="84"/>
      <c r="Q16" s="83">
        <f>IF(+'Data Entry Page'!$R$10&lt;&gt;"",IF(+'Data Entry Page'!P$10&gt;0,+'Data Entry Page'!P$10,0),"")</f>
      </c>
      <c r="S16" s="85">
        <f>IF('Data Entry Page'!R10&lt;&gt;"",'Data Entry Page'!R10,"")</f>
      </c>
    </row>
    <row r="17" spans="1:19" ht="12.75">
      <c r="A17" s="82" t="s">
        <v>8</v>
      </c>
      <c r="B17" s="203" t="s">
        <v>446</v>
      </c>
      <c r="C17" s="53"/>
      <c r="D17" s="27"/>
      <c r="E17" s="27"/>
      <c r="F17" s="27"/>
      <c r="G17" s="27"/>
      <c r="H17" s="27"/>
      <c r="I17" s="27"/>
      <c r="J17" s="61"/>
      <c r="M17" s="80"/>
      <c r="N17" s="80"/>
      <c r="O17" s="80"/>
      <c r="P17" s="80"/>
      <c r="Q17" s="80"/>
      <c r="R17" s="80"/>
      <c r="S17" s="80"/>
    </row>
    <row r="18" spans="2:10" ht="12.75">
      <c r="B18" s="205" t="s">
        <v>352</v>
      </c>
      <c r="C18" s="27"/>
      <c r="D18" s="27"/>
      <c r="E18" s="27"/>
      <c r="F18" s="27"/>
      <c r="G18" s="27"/>
      <c r="H18" s="27"/>
      <c r="I18" s="27"/>
      <c r="J18" s="61"/>
    </row>
    <row r="19" spans="2:19" ht="12.75">
      <c r="B19" s="205" t="s">
        <v>447</v>
      </c>
      <c r="D19" s="27"/>
      <c r="E19" s="27"/>
      <c r="F19" s="27"/>
      <c r="G19" s="27"/>
      <c r="H19" s="27"/>
      <c r="I19" s="27"/>
      <c r="J19" s="61"/>
      <c r="K19" s="83">
        <f>IF('Informational Form A'!I$120=0,0,IF(+'Informational Form A'!I$120&gt;0,+'Informational Form A'!I$120,""))</f>
      </c>
      <c r="L19" s="84"/>
      <c r="M19" s="83">
        <f>IF('Informational Form A'!K$120=0,0,IF(+'Informational Form A'!K$120&gt;0,+'Informational Form A'!K$120,""))</f>
      </c>
      <c r="N19" s="84"/>
      <c r="O19" s="83">
        <f>IF('Informational Form A'!M$120=0,0,IF(+'Informational Form A'!M$120&gt;0,+'Informational Form A'!M$120,""))</f>
      </c>
      <c r="P19" s="84"/>
      <c r="Q19" s="83">
        <f>IF('Informational Form A'!O$120=0,0,IF(+'Informational Form A'!O$120&gt;0,+'Informational Form A'!O$120,""))</f>
      </c>
      <c r="S19" s="85">
        <f>IF('Informational Form A'!T$92=0,0,IF('Informational Form A'!T$92&gt;0,'Informational Form A'!T$92,""))</f>
      </c>
    </row>
    <row r="20" spans="1:19" ht="12.75">
      <c r="A20" s="82" t="s">
        <v>138</v>
      </c>
      <c r="B20" s="203" t="s">
        <v>353</v>
      </c>
      <c r="C20" s="53"/>
      <c r="D20" s="27"/>
      <c r="E20" s="27"/>
      <c r="F20" s="27"/>
      <c r="G20" s="27"/>
      <c r="H20" s="27"/>
      <c r="I20" s="27"/>
      <c r="J20" s="27"/>
      <c r="M20" s="80"/>
      <c r="N20" s="80"/>
      <c r="O20" s="80"/>
      <c r="P20" s="80"/>
      <c r="Q20" s="80"/>
      <c r="R20" s="80"/>
      <c r="S20" s="80"/>
    </row>
    <row r="21" spans="1:19" ht="12.75">
      <c r="A21" s="82"/>
      <c r="B21" s="206" t="s">
        <v>482</v>
      </c>
      <c r="D21" s="27"/>
      <c r="E21" s="27"/>
      <c r="F21" s="27"/>
      <c r="G21" s="266"/>
      <c r="H21" s="266"/>
      <c r="I21" s="266"/>
      <c r="J21" s="27"/>
      <c r="K21" s="83">
        <f>IF(AND('Data Entry Page'!$F$33="Yes",'Data Entry Page'!$R$31&lt;1),'Informational Form B'!G34,"")</f>
      </c>
      <c r="L21" s="84"/>
      <c r="M21" s="83">
        <f>IF(AND('Data Entry Page'!$H$33="Yes",'Data Entry Page'!$R$31&lt;1),'Informational Form B'!I34,"")</f>
      </c>
      <c r="N21" s="84"/>
      <c r="O21" s="83">
        <f>IF(AND('Data Entry Page'!$J$33="Yes",'Data Entry Page'!$R$31&lt;1),'Informational Form B'!K34,"")</f>
      </c>
      <c r="P21" s="84"/>
      <c r="Q21" s="83">
        <f>IF(AND('Data Entry Page'!$L$33="Yes",'Data Entry Page'!$R$31&lt;1),'Informational Form B'!M34,"")</f>
      </c>
      <c r="S21" s="83">
        <f>IF('Data Entry Page'!F31&lt;&gt;"",IF(OR('Data Entry Page'!F33="Yes",'Data Entry Page'!H33="Yes",'Data Entry Page'!J33="Yes",'Data Entry Page'!L33="Yes"),'Informational Form B'!O39),"")</f>
      </c>
    </row>
    <row r="22" spans="1:3" ht="12.75">
      <c r="A22" s="82" t="s">
        <v>9</v>
      </c>
      <c r="B22" s="207" t="s">
        <v>354</v>
      </c>
      <c r="C22" s="46"/>
    </row>
    <row r="23" spans="1:19" ht="12.75">
      <c r="A23" s="82"/>
      <c r="B23" s="204" t="s">
        <v>234</v>
      </c>
      <c r="K23" s="85">
        <f>IF(AND('Data Entry Page'!$F$33="Yes",'Data Entry Page'!$R$31&lt;1),+K21,IF(K19&lt;&gt;"",K19,""))</f>
      </c>
      <c r="L23" s="185"/>
      <c r="M23" s="85">
        <f>IF(AND('Data Entry Page'!$H$33="Yes",'Data Entry Page'!$R$31&lt;1),+M21,IF(M19&lt;&gt;"",M19,""))</f>
      </c>
      <c r="N23" s="185"/>
      <c r="O23" s="85">
        <f>IF(AND('Data Entry Page'!$J$33="Yes",'Data Entry Page'!$R$31&lt;1),+O21,IF(O19&lt;&gt;"",O19,""))</f>
      </c>
      <c r="P23" s="185"/>
      <c r="Q23" s="85">
        <f>IF(AND('Data Entry Page'!$L$33="Yes",'Data Entry Page'!$R$31&lt;1),+Q21,IF(Q19&lt;&gt;"",Q19,""))</f>
      </c>
      <c r="R23" s="87"/>
      <c r="S23" s="85">
        <f>IF(S21&lt;&gt;"",S21,S19)</f>
      </c>
    </row>
    <row r="24" spans="1:19" ht="12.75">
      <c r="A24" s="82" t="s">
        <v>10</v>
      </c>
      <c r="B24" s="46" t="s">
        <v>235</v>
      </c>
      <c r="C24" s="46"/>
      <c r="K24" s="87"/>
      <c r="L24" s="87"/>
      <c r="M24" s="185"/>
      <c r="N24" s="185"/>
      <c r="O24" s="185"/>
      <c r="P24" s="185"/>
      <c r="Q24" s="185"/>
      <c r="R24" s="185"/>
      <c r="S24" s="185"/>
    </row>
    <row r="25" spans="1:19" ht="12.75" customHeight="1" hidden="1">
      <c r="A25" s="82"/>
      <c r="B25" s="46"/>
      <c r="C25" s="46"/>
      <c r="K25" s="87">
        <f>IF(OR('Data Entry Page'!$F$33&lt;&gt;"Yes",'Data Entry Page'!$R$31&gt;1),IF('Data Entry Page'!J14&lt;&gt;"",'Data Entry Page'!J$14,""),K21)</f>
      </c>
      <c r="L25" s="87"/>
      <c r="M25" s="186">
        <f>IF(OR('Data Entry Page'!$H$33&lt;&gt;"Yes",'Data Entry Page'!$R$31&gt;1),IF('Data Entry Page'!L14&lt;&gt;"",'Data Entry Page'!L$14,""),M21)</f>
      </c>
      <c r="N25" s="185"/>
      <c r="O25" s="186">
        <f>IF(OR('Data Entry Page'!$J$33&lt;&gt;"Yes",'Data Entry Page'!$R$31&gt;1),IF('Data Entry Page'!N14&lt;&gt;"",'Data Entry Page'!N$14,""),O21)</f>
      </c>
      <c r="P25" s="185"/>
      <c r="Q25" s="186">
        <f>IF(OR('Data Entry Page'!$L$33&lt;&gt;"Yes",'Data Entry Page'!$R$31&gt;1),IF('Data Entry Page'!P14&lt;&gt;"",'Data Entry Page'!P$14,""),Q21)</f>
      </c>
      <c r="R25" s="185"/>
      <c r="S25" s="185"/>
    </row>
    <row r="26" spans="2:19" ht="12.75" customHeight="1">
      <c r="B26" s="242" t="s">
        <v>448</v>
      </c>
      <c r="C26" s="242"/>
      <c r="D26" s="242"/>
      <c r="E26" s="242"/>
      <c r="F26" s="242"/>
      <c r="G26" s="242"/>
      <c r="H26" s="242"/>
      <c r="I26" s="242"/>
      <c r="K26" s="85">
        <f>IF('Informational Summary Page'!K25&lt;&gt;"",IF('Informational Summary Page'!K25&lt;1,ROUND('Informational Summary Page'!K25,4),ROUND('Informational Summary Page'!K25,4)),"")</f>
      </c>
      <c r="L26" s="88"/>
      <c r="M26" s="85">
        <f>IF('Informational Summary Page'!M25&lt;&gt;"",IF('Informational Summary Page'!M25&lt;1,ROUND('Informational Summary Page'!M25,4),ROUND('Informational Summary Page'!M25,4)),"")</f>
      </c>
      <c r="N26" s="88"/>
      <c r="O26" s="85">
        <f>IF('Informational Summary Page'!O25&lt;&gt;"",IF('Informational Summary Page'!O25&lt;1,ROUND('Informational Summary Page'!O25,4),ROUND('Informational Summary Page'!O25,4)),"")</f>
      </c>
      <c r="P26" s="88"/>
      <c r="Q26" s="85">
        <f>IF('Informational Summary Page'!Q25&lt;&gt;"",IF('Informational Summary Page'!Q25&lt;1,ROUND('Informational Summary Page'!Q25,4),ROUND('Informational Summary Page'!Q25,4)),"")</f>
      </c>
      <c r="R26" s="87"/>
      <c r="S26" s="85">
        <f>IF('Data Entry Page'!$R$14&gt;0,IF('Informational Summary Page'!S23&gt;'Data Entry Page'!R14,IF(OR('Informational Summary Page'!S21&lt;&gt;"N/A",'Informational Summary Page'!S21&lt;&gt;""),'Informational Summary Page'!S23,'Data Entry Page'!R14),'Data Entry Page'!R14),"")</f>
      </c>
    </row>
    <row r="27" spans="1:19" ht="12.75">
      <c r="A27" s="82" t="s">
        <v>11</v>
      </c>
      <c r="B27" s="89" t="s">
        <v>449</v>
      </c>
      <c r="C27" s="46"/>
      <c r="K27" s="87"/>
      <c r="L27" s="87"/>
      <c r="M27" s="185"/>
      <c r="N27" s="185"/>
      <c r="O27" s="185"/>
      <c r="P27" s="185"/>
      <c r="Q27" s="185"/>
      <c r="R27" s="185"/>
      <c r="S27" s="185"/>
    </row>
    <row r="28" spans="2:19" ht="12.75">
      <c r="B28" s="90" t="s">
        <v>355</v>
      </c>
      <c r="K28" s="85">
        <f>IF('Data Entry Page'!$H$51&lt;&gt;"",IF(K23&lt;1,IF(K23&lt;K26,ROUND(K23,3),ROUNDDOWN(K26,3)),IF(K23&lt;K26,ROUND(K23,4),ROUND(K26,4))),"")</f>
      </c>
      <c r="L28" s="88"/>
      <c r="M28" s="85">
        <f>IF('Data Entry Page'!$H$51&lt;&gt;"",IF(M23&lt;1,IF(M23&lt;M26,ROUND(M23,3),ROUNDDOWN(M26,3)),IF(M23&lt;M26,ROUND(M23,4),ROUND(M26,4))),"")</f>
      </c>
      <c r="N28" s="88"/>
      <c r="O28" s="85">
        <f>IF('Data Entry Page'!$H$51&lt;&gt;"",IF(O23&lt;1,IF(O23&lt;O26,ROUND(O23,3),ROUNDDOWN(O26,3)),IF(O23&lt;O26,ROUND(O23,4),ROUND(O26,4))),"")</f>
      </c>
      <c r="P28" s="88"/>
      <c r="Q28" s="85">
        <f>IF('Data Entry Page'!$H$51&lt;&gt;"",IF(Q23&lt;1,IF(Q23&lt;Q26,ROUND(Q23,3),ROUNDDOWN(Q26,3)),IF(Q23&lt;Q26,ROUND(Q23,4),ROUND(Q26,4))),"")</f>
      </c>
      <c r="R28" s="87"/>
      <c r="S28" s="85">
        <f>IF('Data Entry Page'!$H$51&gt;0,IF('Informational Summary Page'!S23&lt;'Informational Summary Page'!S26,'Informational Summary Page'!S23,'Informational Summary Page'!S26),"")</f>
      </c>
    </row>
    <row r="29" spans="1:19" ht="12.75">
      <c r="A29" s="82"/>
      <c r="B29" s="61"/>
      <c r="C29" s="61"/>
      <c r="D29" s="61"/>
      <c r="E29" s="61"/>
      <c r="F29" s="61"/>
      <c r="G29" s="61"/>
      <c r="H29" s="61"/>
      <c r="I29" s="61"/>
      <c r="J29" s="61"/>
      <c r="M29" s="80"/>
      <c r="N29" s="80"/>
      <c r="O29" s="80"/>
      <c r="P29" s="80"/>
      <c r="Q29" s="80"/>
      <c r="R29" s="80"/>
      <c r="S29" s="80"/>
    </row>
    <row r="30" spans="1:19" ht="12.75">
      <c r="A30" s="82"/>
      <c r="B30" s="61"/>
      <c r="C30" s="61"/>
      <c r="D30" s="61"/>
      <c r="E30" s="61"/>
      <c r="F30" s="61"/>
      <c r="G30" s="61"/>
      <c r="H30" s="61"/>
      <c r="I30" s="61"/>
      <c r="J30" s="61"/>
      <c r="M30" s="80"/>
      <c r="N30" s="80"/>
      <c r="O30" s="80"/>
      <c r="P30" s="80"/>
      <c r="Q30" s="80"/>
      <c r="R30" s="80"/>
      <c r="S30" s="80"/>
    </row>
  </sheetData>
  <sheetProtection password="E008" sheet="1"/>
  <mergeCells count="5">
    <mergeCell ref="C9:S10"/>
    <mergeCell ref="A4:E4"/>
    <mergeCell ref="G21:I21"/>
    <mergeCell ref="A6:S8"/>
    <mergeCell ref="B26:I26"/>
  </mergeCells>
  <printOptions/>
  <pageMargins left="0" right="0" top="0" bottom="0" header="0.2" footer="0"/>
  <pageSetup horizontalDpi="600" verticalDpi="600" orientation="portrait" scale="90" r:id="rId1"/>
  <headerFooter>
    <oddHeader>&amp;R
</oddHeader>
    <oddFooter>&amp;L&amp;"Times New Roman,Bold"&amp;11(Form Revised 3-2021)&amp;C&amp;"Times New Roman,Bold"&amp;11Informational Summary Page</oddFooter>
  </headerFooter>
</worksheet>
</file>

<file path=xl/worksheets/sheet7.xml><?xml version="1.0" encoding="utf-8"?>
<worksheet xmlns="http://schemas.openxmlformats.org/spreadsheetml/2006/main" xmlns:r="http://schemas.openxmlformats.org/officeDocument/2006/relationships">
  <dimension ref="A1:T146"/>
  <sheetViews>
    <sheetView showGridLines="0" zoomScalePageLayoutView="0" workbookViewId="0" topLeftCell="A1">
      <selection activeCell="T3" sqref="T3"/>
    </sheetView>
  </sheetViews>
  <sheetFormatPr defaultColWidth="9.00390625" defaultRowHeight="15.75"/>
  <cols>
    <col min="1" max="1" width="3.875" style="115" customWidth="1"/>
    <col min="2" max="2" width="2.125" style="115" hidden="1" customWidth="1"/>
    <col min="3" max="3" width="5.375" style="115" customWidth="1"/>
    <col min="4" max="4" width="10.875" style="30" customWidth="1"/>
    <col min="5" max="6" width="10.375" style="30" customWidth="1"/>
    <col min="7" max="7" width="11.00390625" style="30" customWidth="1"/>
    <col min="8" max="8" width="8.625" style="80" customWidth="1"/>
    <col min="9" max="9" width="12.625" style="31" customWidth="1"/>
    <col min="10" max="10" width="0.875" style="30" customWidth="1"/>
    <col min="11" max="11" width="12.625" style="30" customWidth="1"/>
    <col min="12" max="12" width="0.875" style="30" customWidth="1"/>
    <col min="13" max="13" width="12.625" style="30" customWidth="1"/>
    <col min="14" max="14" width="0.875" style="30" customWidth="1"/>
    <col min="15" max="15" width="12.625" style="30" customWidth="1"/>
    <col min="16" max="16" width="0.875" style="30" customWidth="1"/>
    <col min="17" max="17" width="12.625" style="30" customWidth="1"/>
    <col min="18" max="19" width="0.875" style="30" customWidth="1"/>
    <col min="20" max="20" width="12.625" style="30" customWidth="1"/>
    <col min="21" max="21" width="0.875" style="30" customWidth="1"/>
    <col min="22" max="16384" width="9.00390625" style="30" customWidth="1"/>
  </cols>
  <sheetData>
    <row r="1" spans="1:20" ht="12.75">
      <c r="A1" s="45" t="s">
        <v>149</v>
      </c>
      <c r="B1" s="105"/>
      <c r="C1" s="105"/>
      <c r="S1" s="44" t="s">
        <v>123</v>
      </c>
      <c r="T1" s="47">
        <f ca="1">TODAY()</f>
        <v>45329</v>
      </c>
    </row>
    <row r="2" spans="1:20" ht="12.75">
      <c r="A2" s="45" t="s">
        <v>357</v>
      </c>
      <c r="B2" s="45"/>
      <c r="C2" s="45"/>
      <c r="D2" s="45"/>
      <c r="E2" s="45"/>
      <c r="F2" s="45"/>
      <c r="G2" s="45"/>
      <c r="H2" s="45"/>
      <c r="I2" s="45"/>
      <c r="J2" s="45"/>
      <c r="K2" s="45"/>
      <c r="L2" s="45"/>
      <c r="M2" s="45"/>
      <c r="N2" s="45"/>
      <c r="O2" s="45"/>
      <c r="R2" s="33"/>
      <c r="T2" s="60">
        <v>-2024</v>
      </c>
    </row>
    <row r="3" spans="1:19" ht="12.75">
      <c r="A3" s="45" t="s">
        <v>364</v>
      </c>
      <c r="B3" s="45"/>
      <c r="C3" s="45"/>
      <c r="D3" s="45"/>
      <c r="E3" s="45"/>
      <c r="F3" s="45"/>
      <c r="G3" s="45"/>
      <c r="H3" s="45"/>
      <c r="I3" s="45"/>
      <c r="J3" s="45"/>
      <c r="K3" s="45"/>
      <c r="L3" s="45"/>
      <c r="M3" s="45"/>
      <c r="N3" s="45"/>
      <c r="O3" s="45"/>
      <c r="R3" s="45"/>
      <c r="S3" s="45"/>
    </row>
    <row r="4" spans="1:17" ht="12.75">
      <c r="A4" s="76">
        <f>IF(+'Data Entry Page'!A3&lt;&gt;"",+'Data Entry Page'!A3,"")</f>
      </c>
      <c r="B4" s="76"/>
      <c r="C4" s="76"/>
      <c r="D4" s="106"/>
      <c r="E4" s="106"/>
      <c r="F4" s="106"/>
      <c r="I4" s="74" t="str">
        <f>+'Data Entry Page'!H3</f>
        <v>30</v>
      </c>
      <c r="J4" s="74" t="s">
        <v>77</v>
      </c>
      <c r="K4" s="107" t="str">
        <f>+'Data Entry Page'!J3</f>
        <v>096</v>
      </c>
      <c r="L4" s="74" t="s">
        <v>77</v>
      </c>
      <c r="M4" s="74">
        <f>IF(+'Data Entry Page'!L3&lt;&gt;"",+'Data Entry Page'!L3,"")</f>
      </c>
      <c r="O4" s="76">
        <f>IF(+'Data Entry Page'!N3&lt;&gt;"",+'Data Entry Page'!N3,"")</f>
      </c>
      <c r="P4" s="76"/>
      <c r="Q4" s="106"/>
    </row>
    <row r="5" spans="1:20" ht="12.75">
      <c r="A5" s="108" t="s">
        <v>430</v>
      </c>
      <c r="B5" s="108"/>
      <c r="C5" s="108"/>
      <c r="D5" s="57"/>
      <c r="E5" s="57"/>
      <c r="F5" s="57"/>
      <c r="I5" s="57" t="s">
        <v>431</v>
      </c>
      <c r="J5" s="57"/>
      <c r="K5" s="109"/>
      <c r="L5" s="57"/>
      <c r="M5" s="57"/>
      <c r="O5" s="57" t="s">
        <v>414</v>
      </c>
      <c r="P5" s="57"/>
      <c r="Q5" s="57"/>
      <c r="R5" s="57" t="s">
        <v>19</v>
      </c>
      <c r="S5" s="57"/>
      <c r="T5" s="110"/>
    </row>
    <row r="6" spans="1:20" ht="13.5" thickBot="1">
      <c r="A6" s="111" t="s">
        <v>247</v>
      </c>
      <c r="B6" s="111"/>
      <c r="C6" s="111"/>
      <c r="D6" s="102"/>
      <c r="E6" s="102"/>
      <c r="F6" s="102"/>
      <c r="G6" s="102"/>
      <c r="H6" s="112"/>
      <c r="I6" s="113"/>
      <c r="J6" s="102"/>
      <c r="K6" s="102"/>
      <c r="L6" s="102"/>
      <c r="M6" s="102"/>
      <c r="N6" s="102"/>
      <c r="O6" s="102"/>
      <c r="P6" s="102"/>
      <c r="Q6" s="102"/>
      <c r="R6" s="102"/>
      <c r="S6" s="102"/>
      <c r="T6" s="102"/>
    </row>
    <row r="7" spans="1:20" s="75" customFormat="1" ht="18.75" customHeight="1">
      <c r="A7" s="244" t="s">
        <v>450</v>
      </c>
      <c r="B7" s="245"/>
      <c r="C7" s="245"/>
      <c r="D7" s="245"/>
      <c r="E7" s="245"/>
      <c r="F7" s="245"/>
      <c r="G7" s="245"/>
      <c r="H7" s="245"/>
      <c r="I7" s="245"/>
      <c r="J7" s="245"/>
      <c r="K7" s="245"/>
      <c r="L7" s="245"/>
      <c r="M7" s="245"/>
      <c r="N7" s="245"/>
      <c r="O7" s="245"/>
      <c r="P7" s="245"/>
      <c r="Q7" s="245"/>
      <c r="R7" s="245"/>
      <c r="S7" s="245"/>
      <c r="T7" s="245"/>
    </row>
    <row r="8" spans="1:20" s="75" customFormat="1" ht="18.75" customHeight="1">
      <c r="A8" s="245"/>
      <c r="B8" s="245"/>
      <c r="C8" s="245"/>
      <c r="D8" s="245"/>
      <c r="E8" s="245"/>
      <c r="F8" s="245"/>
      <c r="G8" s="245"/>
      <c r="H8" s="245"/>
      <c r="I8" s="245"/>
      <c r="J8" s="245"/>
      <c r="K8" s="245"/>
      <c r="L8" s="245"/>
      <c r="M8" s="245"/>
      <c r="N8" s="245"/>
      <c r="O8" s="245"/>
      <c r="P8" s="245"/>
      <c r="Q8" s="245"/>
      <c r="R8" s="245"/>
      <c r="S8" s="245"/>
      <c r="T8" s="245"/>
    </row>
    <row r="9" spans="1:20" s="1" customFormat="1" ht="12.75">
      <c r="A9" s="164" t="s">
        <v>145</v>
      </c>
      <c r="B9" s="75"/>
      <c r="C9" s="134"/>
      <c r="D9" s="162" t="s">
        <v>146</v>
      </c>
      <c r="E9" s="65"/>
      <c r="F9" s="65"/>
      <c r="G9" s="65"/>
      <c r="H9" s="65"/>
      <c r="I9" s="65"/>
      <c r="J9" s="65"/>
      <c r="K9" s="65"/>
      <c r="L9" s="65"/>
      <c r="M9" s="65"/>
      <c r="N9" s="65"/>
      <c r="O9" s="65"/>
      <c r="P9" s="65"/>
      <c r="Q9" s="65"/>
      <c r="R9" s="65"/>
      <c r="S9" s="65"/>
      <c r="T9" s="10"/>
    </row>
    <row r="10" spans="1:20" s="1" customFormat="1" ht="12.75">
      <c r="A10" s="166" t="s">
        <v>147</v>
      </c>
      <c r="B10" s="75"/>
      <c r="C10" s="134"/>
      <c r="D10" s="165" t="s">
        <v>148</v>
      </c>
      <c r="E10" s="165"/>
      <c r="F10" s="165"/>
      <c r="G10" s="165"/>
      <c r="H10" s="165"/>
      <c r="I10" s="165"/>
      <c r="J10" s="165"/>
      <c r="K10" s="165"/>
      <c r="L10" s="167"/>
      <c r="M10" s="168"/>
      <c r="N10" s="169"/>
      <c r="O10" s="10"/>
      <c r="P10" s="10"/>
      <c r="Q10" s="10"/>
      <c r="R10" s="10"/>
      <c r="S10" s="10"/>
      <c r="T10" s="10"/>
    </row>
    <row r="11" spans="1:20" ht="12.75">
      <c r="A11" s="114"/>
      <c r="D11" s="75"/>
      <c r="E11" s="75"/>
      <c r="F11" s="75"/>
      <c r="G11" s="75"/>
      <c r="H11" s="79"/>
      <c r="I11" s="116" t="s">
        <v>66</v>
      </c>
      <c r="J11" s="79"/>
      <c r="K11" s="79" t="s">
        <v>67</v>
      </c>
      <c r="L11" s="79"/>
      <c r="M11" s="117" t="s">
        <v>69</v>
      </c>
      <c r="N11" s="79"/>
      <c r="O11" s="79" t="s">
        <v>68</v>
      </c>
      <c r="S11" s="118"/>
      <c r="T11" s="79"/>
    </row>
    <row r="12" spans="1:20" ht="12.75">
      <c r="A12" s="114"/>
      <c r="B12" s="114"/>
      <c r="C12" s="114"/>
      <c r="D12" s="75"/>
      <c r="E12" s="75"/>
      <c r="F12" s="75"/>
      <c r="G12" s="75"/>
      <c r="H12" s="79"/>
      <c r="I12" s="119" t="s">
        <v>3</v>
      </c>
      <c r="J12" s="76"/>
      <c r="K12" s="76"/>
      <c r="L12" s="76"/>
      <c r="M12" s="76"/>
      <c r="N12" s="78"/>
      <c r="O12" s="79" t="s">
        <v>6</v>
      </c>
      <c r="S12" s="118"/>
      <c r="T12" s="80" t="s">
        <v>45</v>
      </c>
    </row>
    <row r="13" spans="8:20" ht="12.75">
      <c r="H13" s="82"/>
      <c r="I13" s="120" t="s">
        <v>2</v>
      </c>
      <c r="K13" s="74" t="s">
        <v>4</v>
      </c>
      <c r="M13" s="74" t="s">
        <v>5</v>
      </c>
      <c r="O13" s="81" t="s">
        <v>7</v>
      </c>
      <c r="Q13" s="81" t="s">
        <v>41</v>
      </c>
      <c r="S13" s="118"/>
      <c r="T13" s="74" t="s">
        <v>114</v>
      </c>
    </row>
    <row r="14" spans="1:20" ht="12.75">
      <c r="A14" s="121" t="s">
        <v>21</v>
      </c>
      <c r="B14" s="121" t="s">
        <v>81</v>
      </c>
      <c r="C14" s="217">
        <f>-'Data Entry Page'!R3+0</f>
        <v>-2024</v>
      </c>
      <c r="D14" s="53" t="s">
        <v>195</v>
      </c>
      <c r="E14" s="27"/>
      <c r="F14" s="27"/>
      <c r="G14" s="27"/>
      <c r="I14" s="122"/>
      <c r="J14" s="27"/>
      <c r="K14" s="27"/>
      <c r="L14" s="27"/>
      <c r="M14" s="27"/>
      <c r="N14" s="27"/>
      <c r="O14" s="27"/>
      <c r="S14" s="118"/>
      <c r="T14" s="75"/>
    </row>
    <row r="15" spans="1:20" ht="12.75" customHeight="1">
      <c r="A15" s="121"/>
      <c r="C15" s="251" t="s">
        <v>365</v>
      </c>
      <c r="D15" s="251"/>
      <c r="E15" s="251"/>
      <c r="F15" s="251"/>
      <c r="G15" s="251"/>
      <c r="H15" s="251"/>
      <c r="I15" s="27"/>
      <c r="J15" s="27"/>
      <c r="K15" s="27"/>
      <c r="L15" s="27"/>
      <c r="M15" s="27"/>
      <c r="N15" s="27"/>
      <c r="O15" s="27"/>
      <c r="S15" s="118"/>
      <c r="T15" s="75"/>
    </row>
    <row r="16" spans="1:20" ht="12.75">
      <c r="A16" s="121"/>
      <c r="C16" s="242" t="s">
        <v>366</v>
      </c>
      <c r="D16" s="242"/>
      <c r="E16" s="242"/>
      <c r="F16" s="242"/>
      <c r="G16" s="242"/>
      <c r="H16" s="242"/>
      <c r="I16" s="32">
        <f>IF('Data Entry Page'!$J$20+'Data Entry Page'!$L$20+'Data Entry Page'!$N$20+'Data Entry Page'!$P$20&gt;0,IF(+'Data Entry Page'!J20&gt;0,+'Data Entry Page'!J20,0),"")</f>
      </c>
      <c r="J16" s="123"/>
      <c r="K16" s="32">
        <f>IF('Data Entry Page'!$J$20+'Data Entry Page'!$L$20+'Data Entry Page'!$N$20+'Data Entry Page'!$P$20&gt;0,IF(+'Data Entry Page'!L20&gt;0,+'Data Entry Page'!L20,0),"")</f>
      </c>
      <c r="L16" s="123"/>
      <c r="M16" s="32">
        <f>IF('Data Entry Page'!$J$20+'Data Entry Page'!$L$20+'Data Entry Page'!$N$20+'Data Entry Page'!$P$20&gt;0,IF(+'Data Entry Page'!N20&gt;0,+'Data Entry Page'!N20,0),"")</f>
      </c>
      <c r="N16" s="123"/>
      <c r="O16" s="32">
        <f>IF('Data Entry Page'!$J$20+'Data Entry Page'!$L$20+'Data Entry Page'!$N$20+'Data Entry Page'!$P$20&gt;0,IF(+'Data Entry Page'!P20&gt;0,+'Data Entry Page'!P20,0),"")</f>
      </c>
      <c r="P16" s="123"/>
      <c r="Q16" s="32">
        <f>IF('Data Entry Page'!$J$20+'Data Entry Page'!$L$20+'Data Entry Page'!$N$20+'Data Entry Page'!$P$20&gt;0,'Data Entry Page'!$J$20+'Data Entry Page'!$L$20+'Data Entry Page'!$N$20+'Data Entry Page'!$P$20,"")</f>
      </c>
      <c r="R16" s="123"/>
      <c r="S16" s="124"/>
      <c r="T16" s="32">
        <f>IF('Data Entry Page'!$J$20+'Data Entry Page'!$L$20+'Data Entry Page'!$N$20+'Data Entry Page'!$P$20&gt;0,'Data Entry Page'!$J$20+'Data Entry Page'!$L$20+'Data Entry Page'!$N$20+'Data Entry Page'!$P$20,"")</f>
      </c>
    </row>
    <row r="17" spans="1:20" ht="12.75">
      <c r="A17" s="121" t="s">
        <v>22</v>
      </c>
      <c r="B17" s="121" t="s">
        <v>81</v>
      </c>
      <c r="C17" s="46" t="s">
        <v>250</v>
      </c>
      <c r="I17" s="123"/>
      <c r="J17" s="123"/>
      <c r="K17" s="123"/>
      <c r="L17" s="123"/>
      <c r="M17" s="123"/>
      <c r="N17" s="123"/>
      <c r="O17" s="123"/>
      <c r="P17" s="123"/>
      <c r="Q17" s="123"/>
      <c r="R17" s="123"/>
      <c r="S17" s="124"/>
      <c r="T17" s="24"/>
    </row>
    <row r="18" spans="1:20" ht="12.75">
      <c r="A18" s="121"/>
      <c r="C18" s="27" t="s">
        <v>416</v>
      </c>
      <c r="E18" s="27"/>
      <c r="F18" s="27"/>
      <c r="G18" s="27"/>
      <c r="H18" s="27"/>
      <c r="I18" s="123"/>
      <c r="J18" s="123"/>
      <c r="K18" s="123"/>
      <c r="L18" s="123"/>
      <c r="M18" s="123"/>
      <c r="N18" s="123"/>
      <c r="O18" s="123"/>
      <c r="P18" s="123"/>
      <c r="Q18" s="123"/>
      <c r="R18" s="123"/>
      <c r="S18" s="124"/>
      <c r="T18" s="24"/>
    </row>
    <row r="19" spans="1:20" ht="12.75">
      <c r="A19" s="121"/>
      <c r="C19" s="27" t="s">
        <v>251</v>
      </c>
      <c r="E19" s="27"/>
      <c r="F19" s="27"/>
      <c r="G19" s="27"/>
      <c r="I19" s="32">
        <f>IF(OR('Data Entry Page'!J21&lt;&gt;"",'Informational Form A'!$Q$16&lt;&gt;""),IF('Data Entry Page'!J21&gt;0,'Data Entry Page'!J21,0),"")</f>
      </c>
      <c r="J19" s="123"/>
      <c r="K19" s="32">
        <f>IF(OR('Data Entry Page'!L21&lt;&gt;"",'Informational Form A'!$Q$16&lt;&gt;""),IF('Data Entry Page'!L21&gt;0,'Data Entry Page'!L21,0),"")</f>
      </c>
      <c r="L19" s="123"/>
      <c r="M19" s="32">
        <f>IF(OR('Data Entry Page'!N21&lt;&gt;"",'Informational Form A'!$Q$16&lt;&gt;""),IF('Data Entry Page'!N21&gt;0,'Data Entry Page'!N21,0),"")</f>
      </c>
      <c r="N19" s="123"/>
      <c r="O19" s="32">
        <f>IF(OR(O16&lt;&gt;"",O33&lt;&gt;""),IF(+O16-O21-O33+O35+O38&lt;0,0,+O16-O21-O33+O35+O38),"")</f>
      </c>
      <c r="P19" s="123"/>
      <c r="Q19" s="123"/>
      <c r="R19" s="123"/>
      <c r="S19" s="124"/>
      <c r="T19" s="32">
        <f>IF(OR(I19&lt;&gt;"",K19&lt;&gt;"",M19&lt;&gt;"",O19&lt;&gt;""),+I19+K19+M19+O19,"")</f>
      </c>
    </row>
    <row r="20" spans="1:20" ht="12.75">
      <c r="A20" s="121" t="s">
        <v>23</v>
      </c>
      <c r="B20" s="121" t="s">
        <v>81</v>
      </c>
      <c r="C20" s="46" t="s">
        <v>252</v>
      </c>
      <c r="I20" s="123"/>
      <c r="J20" s="123"/>
      <c r="K20" s="123"/>
      <c r="L20" s="123"/>
      <c r="M20" s="123"/>
      <c r="N20" s="123"/>
      <c r="O20" s="123"/>
      <c r="P20" s="123"/>
      <c r="Q20" s="123"/>
      <c r="R20" s="123"/>
      <c r="S20" s="124"/>
      <c r="T20" s="24"/>
    </row>
    <row r="21" spans="1:20" ht="12.75">
      <c r="A21" s="121"/>
      <c r="C21" s="27" t="s">
        <v>253</v>
      </c>
      <c r="E21" s="27"/>
      <c r="F21" s="27"/>
      <c r="G21" s="27"/>
      <c r="I21" s="32">
        <f>IF(OR('Data Entry Page'!J22&lt;&gt;"",'Informational Form A'!$Q$16&lt;&gt;""),IF('Data Entry Page'!J22&gt;0,'Data Entry Page'!J22,0),"")</f>
      </c>
      <c r="J21" s="123"/>
      <c r="K21" s="32">
        <f>IF(OR('Data Entry Page'!L22&lt;&gt;"",'Informational Form A'!$Q$16&lt;&gt;""),IF('Data Entry Page'!L22&gt;0,'Data Entry Page'!L22,0),"")</f>
      </c>
      <c r="L21" s="123"/>
      <c r="M21" s="32">
        <f>IF(OR('Data Entry Page'!N22&lt;&gt;"",'Informational Form A'!$Q$16&lt;&gt;""),IF('Data Entry Page'!N22&gt;0,'Data Entry Page'!N22,0),"")</f>
      </c>
      <c r="N21" s="31"/>
      <c r="O21" s="32">
        <f>IF(OR('Data Entry Page'!P22&lt;&gt;"",'Informational Form A'!$Q$16&lt;&gt;""),IF('Data Entry Page'!P22&gt;0,'Data Entry Page'!P22,0),"")</f>
      </c>
      <c r="P21" s="31"/>
      <c r="Q21" s="31"/>
      <c r="R21" s="31"/>
      <c r="S21" s="125"/>
      <c r="T21" s="32">
        <f>IF(OR(I21&lt;&gt;"",K21&lt;&gt;"",M21&lt;&gt;"",O21&lt;&gt;""),+I21+K21+M21+O21,"")</f>
      </c>
    </row>
    <row r="22" spans="1:20" ht="12.75">
      <c r="A22" s="121" t="s">
        <v>24</v>
      </c>
      <c r="B22" s="121" t="s">
        <v>81</v>
      </c>
      <c r="C22" s="256" t="s">
        <v>367</v>
      </c>
      <c r="D22" s="247"/>
      <c r="E22" s="247"/>
      <c r="F22" s="247"/>
      <c r="G22" s="247"/>
      <c r="H22" s="247"/>
      <c r="I22" s="123"/>
      <c r="J22" s="123"/>
      <c r="K22" s="123"/>
      <c r="L22" s="123"/>
      <c r="M22" s="123"/>
      <c r="N22" s="123"/>
      <c r="O22" s="123"/>
      <c r="P22" s="123"/>
      <c r="Q22" s="123"/>
      <c r="R22" s="123"/>
      <c r="S22" s="124"/>
      <c r="T22" s="24"/>
    </row>
    <row r="23" spans="1:20" ht="12.75">
      <c r="A23" s="121"/>
      <c r="C23" s="247"/>
      <c r="D23" s="247"/>
      <c r="E23" s="247"/>
      <c r="F23" s="247"/>
      <c r="G23" s="247"/>
      <c r="H23" s="247"/>
      <c r="I23" s="123"/>
      <c r="J23" s="123"/>
      <c r="K23" s="123"/>
      <c r="L23" s="123"/>
      <c r="M23" s="123"/>
      <c r="N23" s="123"/>
      <c r="O23" s="123"/>
      <c r="P23" s="123"/>
      <c r="Q23" s="123"/>
      <c r="R23" s="123"/>
      <c r="S23" s="124"/>
      <c r="T23" s="24"/>
    </row>
    <row r="24" spans="1:20" ht="12.75">
      <c r="A24" s="121"/>
      <c r="C24" s="247"/>
      <c r="D24" s="247"/>
      <c r="E24" s="247"/>
      <c r="F24" s="247"/>
      <c r="G24" s="247"/>
      <c r="H24" s="247"/>
      <c r="I24" s="32">
        <f>IF(OR('Data Entry Page'!J23&lt;&gt;"",'Informational Form A'!$Q$16&lt;&gt;""),IF('Data Entry Page'!J23&gt;0,'Data Entry Page'!J23,0),"")</f>
      </c>
      <c r="J24" s="31"/>
      <c r="K24" s="32">
        <f>IF(OR('Data Entry Page'!L23&lt;&gt;"",'Informational Form A'!$Q$16&lt;&gt;""),IF('Data Entry Page'!L23&gt;0,'Data Entry Page'!L23,0),"")</f>
      </c>
      <c r="L24" s="31"/>
      <c r="M24" s="32">
        <f>IF(OR('Data Entry Page'!N23&lt;&gt;"",'Informational Form A'!$Q$16&lt;&gt;""),IF('Data Entry Page'!N23&gt;0,'Data Entry Page'!N23,0),"")</f>
      </c>
      <c r="N24" s="123"/>
      <c r="O24" s="123"/>
      <c r="P24" s="123"/>
      <c r="Q24" s="123"/>
      <c r="R24" s="123"/>
      <c r="S24" s="124"/>
      <c r="T24" s="24"/>
    </row>
    <row r="25" spans="1:20" ht="12.75">
      <c r="A25" s="121" t="s">
        <v>25</v>
      </c>
      <c r="B25" s="121"/>
      <c r="C25" s="46" t="s">
        <v>343</v>
      </c>
      <c r="I25" s="123"/>
      <c r="J25" s="123"/>
      <c r="K25" s="123"/>
      <c r="L25" s="123"/>
      <c r="M25" s="123"/>
      <c r="N25" s="123"/>
      <c r="O25" s="123"/>
      <c r="P25" s="123"/>
      <c r="Q25" s="123"/>
      <c r="R25" s="123"/>
      <c r="S25" s="124"/>
      <c r="T25" s="24"/>
    </row>
    <row r="26" spans="1:20" ht="12.75">
      <c r="A26" s="121"/>
      <c r="C26" s="30" t="s">
        <v>76</v>
      </c>
      <c r="I26" s="32">
        <f>IF(OR(I16&lt;&gt;"",I19&lt;&gt;"",I21&lt;&gt;"",I24&lt;&gt;""),+I16-I19-I21-I24,"")</f>
      </c>
      <c r="J26" s="31"/>
      <c r="K26" s="32">
        <f>IF(OR(K16&lt;&gt;"",K19&lt;&gt;"",K21&lt;&gt;"",K24&lt;&gt;""),+K16-K19-K21-K24,"")</f>
      </c>
      <c r="L26" s="31"/>
      <c r="M26" s="32">
        <f>IF(OR(M16&lt;&gt;"",M19&lt;&gt;"",M21&lt;&gt;"",M24&lt;&gt;""),+M16-M19-M21-M24,"")</f>
      </c>
      <c r="N26" s="31"/>
      <c r="O26" s="32">
        <f>IF(OR(O16&lt;&gt;"",O19&lt;&gt;"",O21&lt;&gt;""),+O16-O19-O21,"")</f>
      </c>
      <c r="P26" s="31"/>
      <c r="Q26" s="32">
        <f>IF(Q16&lt;&gt;"",+I26+K26+M26+O26,"")</f>
      </c>
      <c r="R26" s="31"/>
      <c r="S26" s="125"/>
      <c r="T26" s="32">
        <f>IF(OR(T16&lt;&gt;"",T19&lt;&gt;"",T21&lt;&gt;""),+T16-T19-T21,"")</f>
      </c>
    </row>
    <row r="27" spans="1:20" ht="12.75">
      <c r="A27" s="121" t="s">
        <v>26</v>
      </c>
      <c r="B27" s="121" t="s">
        <v>81</v>
      </c>
      <c r="C27" s="217">
        <f>-'Data Entry Page'!R3+1</f>
        <v>-2023</v>
      </c>
      <c r="D27" s="46" t="s">
        <v>199</v>
      </c>
      <c r="J27" s="27"/>
      <c r="K27" s="27"/>
      <c r="L27" s="27"/>
      <c r="M27" s="27"/>
      <c r="N27" s="27"/>
      <c r="O27" s="27"/>
      <c r="P27" s="27"/>
      <c r="Q27" s="27"/>
      <c r="R27" s="123"/>
      <c r="S27" s="124"/>
      <c r="T27" s="24"/>
    </row>
    <row r="28" spans="1:20" ht="12.75" customHeight="1">
      <c r="A28" s="121"/>
      <c r="B28" s="121"/>
      <c r="C28" s="251" t="s">
        <v>368</v>
      </c>
      <c r="D28" s="251"/>
      <c r="E28" s="251"/>
      <c r="F28" s="251"/>
      <c r="G28" s="251"/>
      <c r="H28" s="251"/>
      <c r="I28" s="86"/>
      <c r="J28" s="27"/>
      <c r="K28" s="27"/>
      <c r="L28" s="27"/>
      <c r="M28" s="27"/>
      <c r="N28" s="27"/>
      <c r="O28" s="27"/>
      <c r="P28" s="27"/>
      <c r="Q28" s="27"/>
      <c r="R28" s="123"/>
      <c r="S28" s="124"/>
      <c r="T28" s="24"/>
    </row>
    <row r="29" spans="1:20" ht="12.75">
      <c r="A29" s="121"/>
      <c r="B29" s="121"/>
      <c r="C29" s="242" t="s">
        <v>451</v>
      </c>
      <c r="D29" s="242"/>
      <c r="E29" s="242"/>
      <c r="F29" s="242"/>
      <c r="G29" s="242"/>
      <c r="H29" s="242"/>
      <c r="I29" s="86"/>
      <c r="J29" s="27"/>
      <c r="K29" s="27"/>
      <c r="L29" s="27"/>
      <c r="M29" s="27"/>
      <c r="N29" s="27"/>
      <c r="O29" s="27"/>
      <c r="P29" s="27"/>
      <c r="Q29" s="27"/>
      <c r="R29" s="123"/>
      <c r="S29" s="124"/>
      <c r="T29" s="24"/>
    </row>
    <row r="30" spans="1:20" ht="12.75">
      <c r="A30" s="121"/>
      <c r="B30" s="121"/>
      <c r="C30" s="27" t="s">
        <v>452</v>
      </c>
      <c r="E30" s="27"/>
      <c r="F30" s="27"/>
      <c r="G30" s="27"/>
      <c r="I30" s="24"/>
      <c r="J30" s="123"/>
      <c r="K30" s="24"/>
      <c r="L30" s="123"/>
      <c r="M30" s="24"/>
      <c r="N30" s="123"/>
      <c r="O30" s="24"/>
      <c r="P30" s="123"/>
      <c r="Q30" s="123"/>
      <c r="R30" s="123"/>
      <c r="S30" s="124"/>
      <c r="T30" s="24"/>
    </row>
    <row r="31" spans="1:20" ht="12.75">
      <c r="A31" s="121"/>
      <c r="B31" s="121"/>
      <c r="C31" s="27" t="s">
        <v>453</v>
      </c>
      <c r="E31" s="27"/>
      <c r="F31" s="27"/>
      <c r="G31" s="27"/>
      <c r="I31" s="24"/>
      <c r="J31" s="123"/>
      <c r="K31" s="24"/>
      <c r="L31" s="123"/>
      <c r="M31" s="24"/>
      <c r="N31" s="123"/>
      <c r="O31" s="24"/>
      <c r="P31" s="123"/>
      <c r="Q31" s="123"/>
      <c r="R31" s="123"/>
      <c r="S31" s="124"/>
      <c r="T31" s="24"/>
    </row>
    <row r="32" spans="1:20" ht="12.75">
      <c r="A32" s="121"/>
      <c r="B32" s="121"/>
      <c r="C32" s="27" t="s">
        <v>370</v>
      </c>
      <c r="E32" s="27"/>
      <c r="F32" s="27"/>
      <c r="G32" s="27"/>
      <c r="I32" s="24"/>
      <c r="J32" s="123"/>
      <c r="K32" s="24"/>
      <c r="L32" s="123"/>
      <c r="M32" s="24"/>
      <c r="N32" s="123"/>
      <c r="O32" s="24"/>
      <c r="P32" s="123"/>
      <c r="Q32" s="123"/>
      <c r="R32" s="123"/>
      <c r="S32" s="124"/>
      <c r="T32" s="24"/>
    </row>
    <row r="33" spans="1:20" ht="12.75">
      <c r="A33" s="121"/>
      <c r="B33" s="121"/>
      <c r="C33" s="27" t="s">
        <v>369</v>
      </c>
      <c r="E33" s="27"/>
      <c r="F33" s="27"/>
      <c r="G33" s="27"/>
      <c r="I33" s="32">
        <f>IF('Data Entry Page'!$J$24+'Data Entry Page'!$L$24+'Data Entry Page'!$N$24+'Data Entry Page'!$P$24&gt;0,IF(+'Data Entry Page'!J24&gt;0,+'Data Entry Page'!J24,0),"")</f>
      </c>
      <c r="J33" s="31"/>
      <c r="K33" s="32">
        <f>IF('Data Entry Page'!$J$24+'Data Entry Page'!$L$24+'Data Entry Page'!$N$24+'Data Entry Page'!$P$24&gt;0,IF(+'Data Entry Page'!L24&gt;0,+'Data Entry Page'!L24,0),"")</f>
      </c>
      <c r="L33" s="31"/>
      <c r="M33" s="32">
        <f>IF('Data Entry Page'!$J$24+'Data Entry Page'!$L$24+'Data Entry Page'!$N$24+'Data Entry Page'!$P$24&gt;0,IF(+'Data Entry Page'!N24&gt;0,+'Data Entry Page'!N24,0),"")</f>
      </c>
      <c r="N33" s="31"/>
      <c r="O33" s="32">
        <f>IF('Data Entry Page'!$J$24+'Data Entry Page'!$L$24+'Data Entry Page'!$N$24+'Data Entry Page'!$P$24&gt;0,IF(+'Data Entry Page'!P24&gt;0,+'Data Entry Page'!P24,0),"")</f>
      </c>
      <c r="P33" s="31"/>
      <c r="Q33" s="31"/>
      <c r="R33" s="31"/>
      <c r="S33" s="125"/>
      <c r="T33" s="32">
        <f>IF('Data Entry Page'!$J$24+'Data Entry Page'!$L$24+'Data Entry Page'!$N$24+'Data Entry Page'!$P$24&gt;0,'Data Entry Page'!$J$24+'Data Entry Page'!$L$24+'Data Entry Page'!$N$24+'Data Entry Page'!$P$24,"")</f>
      </c>
    </row>
    <row r="34" spans="1:20" ht="12.75">
      <c r="A34" s="121" t="s">
        <v>27</v>
      </c>
      <c r="B34" s="121" t="s">
        <v>81</v>
      </c>
      <c r="C34" s="46" t="s">
        <v>259</v>
      </c>
      <c r="J34" s="31"/>
      <c r="K34" s="31"/>
      <c r="L34" s="31"/>
      <c r="M34" s="31"/>
      <c r="N34" s="31"/>
      <c r="O34" s="31"/>
      <c r="P34" s="31"/>
      <c r="Q34" s="31"/>
      <c r="R34" s="31"/>
      <c r="S34" s="125"/>
      <c r="T34" s="36"/>
    </row>
    <row r="35" spans="1:20" ht="12.75">
      <c r="A35" s="121"/>
      <c r="C35" s="27" t="s">
        <v>253</v>
      </c>
      <c r="E35" s="27"/>
      <c r="F35" s="27"/>
      <c r="G35" s="27"/>
      <c r="I35" s="32">
        <f>IF(OR('Data Entry Page'!J25&lt;&gt;"",'Informational Form A'!$T$33&lt;&gt;""),IF('Data Entry Page'!J25&gt;0,'Data Entry Page'!J25,0),"")</f>
      </c>
      <c r="J35" s="31"/>
      <c r="K35" s="32">
        <f>IF(OR('Data Entry Page'!L25&lt;&gt;"",'Informational Form A'!$T$33&lt;&gt;""),IF('Data Entry Page'!L25&gt;0,'Data Entry Page'!L25,0),"")</f>
      </c>
      <c r="L35" s="31"/>
      <c r="M35" s="32">
        <f>IF(OR('Data Entry Page'!N25&lt;&gt;"",'Informational Form A'!$T$33&lt;&gt;""),IF('Data Entry Page'!N25&gt;0,'Data Entry Page'!N25,0),"")</f>
      </c>
      <c r="N35" s="31"/>
      <c r="O35" s="32">
        <f>IF(OR('Data Entry Page'!P25&lt;&gt;"",'Informational Form A'!$T$33&lt;&gt;""),IF('Data Entry Page'!P25&gt;0,'Data Entry Page'!P25,0),"")</f>
      </c>
      <c r="P35" s="31"/>
      <c r="Q35" s="31"/>
      <c r="R35" s="31"/>
      <c r="S35" s="125"/>
      <c r="T35" s="32">
        <f>IF(OR(I35&lt;&gt;"",K35&lt;&gt;"",M35&lt;&gt;"",O35&lt;&gt;""),+I35+K35+M35+O35,"")</f>
      </c>
    </row>
    <row r="36" spans="1:20" ht="12.75">
      <c r="A36" s="121" t="s">
        <v>28</v>
      </c>
      <c r="B36" s="121" t="s">
        <v>81</v>
      </c>
      <c r="C36" s="53" t="s">
        <v>371</v>
      </c>
      <c r="E36" s="27"/>
      <c r="F36" s="27"/>
      <c r="G36" s="27"/>
      <c r="J36" s="31"/>
      <c r="K36" s="31"/>
      <c r="L36" s="31"/>
      <c r="M36" s="31"/>
      <c r="N36" s="31"/>
      <c r="O36" s="31"/>
      <c r="P36" s="31"/>
      <c r="Q36" s="31"/>
      <c r="R36" s="31"/>
      <c r="S36" s="125"/>
      <c r="T36" s="36"/>
    </row>
    <row r="37" spans="1:20" ht="12.75">
      <c r="A37" s="121"/>
      <c r="B37" s="121"/>
      <c r="C37" s="53" t="s">
        <v>372</v>
      </c>
      <c r="E37" s="27"/>
      <c r="F37" s="27"/>
      <c r="G37" s="27"/>
      <c r="J37" s="31"/>
      <c r="K37" s="31"/>
      <c r="L37" s="31"/>
      <c r="M37" s="31"/>
      <c r="N37" s="31"/>
      <c r="O37" s="31"/>
      <c r="P37" s="31"/>
      <c r="Q37" s="31"/>
      <c r="R37" s="31"/>
      <c r="S37" s="125"/>
      <c r="T37" s="36"/>
    </row>
    <row r="38" spans="1:20" ht="12.75">
      <c r="A38" s="121"/>
      <c r="B38" s="121"/>
      <c r="C38" s="27" t="s">
        <v>253</v>
      </c>
      <c r="E38" s="27"/>
      <c r="F38" s="27"/>
      <c r="G38" s="27"/>
      <c r="I38" s="32">
        <f>IF(OR('Data Entry Page'!J26&lt;&gt;"",'Informational Form A'!$T$33&lt;&gt;""),IF('Data Entry Page'!J26&gt;0,'Data Entry Page'!J26,0),"")</f>
      </c>
      <c r="J38" s="31"/>
      <c r="K38" s="32">
        <f>IF(OR('Data Entry Page'!L26&lt;&gt;"",'Informational Form A'!$T$33&lt;&gt;""),IF('Data Entry Page'!L26&gt;0,'Data Entry Page'!L26,0),"")</f>
      </c>
      <c r="L38" s="31"/>
      <c r="M38" s="32">
        <f>IF(OR('Data Entry Page'!N26&lt;&gt;"",'Informational Form A'!$T$33&lt;&gt;""),IF('Data Entry Page'!N26&gt;0,'Data Entry Page'!N26,0),"")</f>
      </c>
      <c r="N38" s="31"/>
      <c r="O38" s="32">
        <f>IF(OR('Data Entry Page'!P26&lt;&gt;"",'Informational Form A'!$T$33&lt;&gt;""),IF('Data Entry Page'!P26&gt;0,'Data Entry Page'!P26,0),"")</f>
      </c>
      <c r="P38" s="31"/>
      <c r="Q38" s="31"/>
      <c r="R38" s="31"/>
      <c r="S38" s="125"/>
      <c r="T38" s="32">
        <f>IF(OR(I38&lt;&gt;"",K38&lt;&gt;"",M38&lt;&gt;"",O38&lt;&gt;""),+I38+K38+M38+O38,"")</f>
      </c>
    </row>
    <row r="39" spans="1:20" ht="12.75">
      <c r="A39" s="121" t="s">
        <v>29</v>
      </c>
      <c r="B39" s="121" t="s">
        <v>81</v>
      </c>
      <c r="C39" s="256" t="s">
        <v>373</v>
      </c>
      <c r="D39" s="247"/>
      <c r="E39" s="247"/>
      <c r="F39" s="247"/>
      <c r="G39" s="247"/>
      <c r="H39" s="247"/>
      <c r="J39" s="31"/>
      <c r="K39" s="31"/>
      <c r="L39" s="31"/>
      <c r="M39" s="31"/>
      <c r="N39" s="31"/>
      <c r="O39" s="31"/>
      <c r="P39" s="31"/>
      <c r="Q39" s="31"/>
      <c r="R39" s="31"/>
      <c r="S39" s="125"/>
      <c r="T39" s="36"/>
    </row>
    <row r="40" spans="1:20" ht="12.75">
      <c r="A40" s="121"/>
      <c r="B40" s="121"/>
      <c r="C40" s="247"/>
      <c r="D40" s="247"/>
      <c r="E40" s="247"/>
      <c r="F40" s="247"/>
      <c r="G40" s="247"/>
      <c r="H40" s="247"/>
      <c r="J40" s="31"/>
      <c r="K40" s="31"/>
      <c r="L40" s="31"/>
      <c r="M40" s="31"/>
      <c r="N40" s="31"/>
      <c r="O40" s="31"/>
      <c r="P40" s="31"/>
      <c r="Q40" s="31"/>
      <c r="R40" s="31"/>
      <c r="S40" s="125"/>
      <c r="T40" s="36"/>
    </row>
    <row r="41" spans="1:20" ht="12.75">
      <c r="A41" s="121"/>
      <c r="B41" s="121"/>
      <c r="C41" s="247"/>
      <c r="D41" s="247"/>
      <c r="E41" s="247"/>
      <c r="F41" s="247"/>
      <c r="G41" s="247"/>
      <c r="H41" s="247"/>
      <c r="I41" s="32">
        <f>IF(OR('Data Entry Page'!J27&lt;&gt;"",'Informational Form A'!$T$26&lt;&gt;""),IF('Data Entry Page'!J27&gt;0,'Data Entry Page'!J27,0),"")</f>
      </c>
      <c r="J41" s="31"/>
      <c r="K41" s="32">
        <f>IF(OR('Data Entry Page'!L27&lt;&gt;"",'Informational Form A'!$T$26&lt;&gt;""),IF('Data Entry Page'!L27&gt;0,'Data Entry Page'!L27,0),"")</f>
      </c>
      <c r="L41" s="31"/>
      <c r="M41" s="32">
        <f>IF(OR('Data Entry Page'!N27&lt;&gt;"",'Informational Form A'!$T$26&lt;&gt;""),IF('Data Entry Page'!N27&gt;0,'Data Entry Page'!N27,0),"")</f>
      </c>
      <c r="N41" s="31"/>
      <c r="O41" s="31"/>
      <c r="P41" s="31"/>
      <c r="Q41" s="31"/>
      <c r="R41" s="31"/>
      <c r="S41" s="125"/>
      <c r="T41" s="36"/>
    </row>
    <row r="42" spans="1:20" ht="12.75">
      <c r="A42" s="121" t="s">
        <v>30</v>
      </c>
      <c r="B42" s="121"/>
      <c r="C42" s="46" t="s">
        <v>342</v>
      </c>
      <c r="I42" s="123"/>
      <c r="J42" s="123"/>
      <c r="K42" s="123"/>
      <c r="L42" s="123"/>
      <c r="M42" s="123"/>
      <c r="N42" s="123"/>
      <c r="O42" s="123"/>
      <c r="P42" s="123"/>
      <c r="Q42" s="123"/>
      <c r="R42" s="123"/>
      <c r="S42" s="124"/>
      <c r="T42" s="24"/>
    </row>
    <row r="43" spans="1:20" ht="12.75">
      <c r="A43" s="121"/>
      <c r="C43" s="30" t="s">
        <v>88</v>
      </c>
      <c r="I43" s="32">
        <f>IF(OR(I33&lt;&gt;"",I35&lt;&gt;"",I38&lt;&gt;"",I41&lt;&gt;""),+I33-I35-I38-I41,"")</f>
      </c>
      <c r="J43" s="31"/>
      <c r="K43" s="32">
        <f>IF(OR(K33&lt;&gt;"",K35&lt;&gt;"",K38&lt;&gt;"",K41&lt;&gt;""),+K33-K35-K38-K41,"")</f>
      </c>
      <c r="L43" s="31"/>
      <c r="M43" s="32">
        <f>IF(OR(M33&lt;&gt;"",M35&lt;&gt;"",M38&lt;&gt;"",M41&lt;&gt;""),+M33-M35-M38-M41,"")</f>
      </c>
      <c r="N43" s="31"/>
      <c r="O43" s="32">
        <f>IF(OR(O33&lt;&gt;"",O35&lt;&gt;"",O38&lt;&gt;""),+O33-O35-O38,"")</f>
      </c>
      <c r="P43" s="31"/>
      <c r="Q43" s="32">
        <f>IF(T33&lt;&gt;"",+I43+K43+M43+O43,"")</f>
      </c>
      <c r="R43" s="31"/>
      <c r="S43" s="125"/>
      <c r="T43" s="32">
        <f>IF(OR(T33&lt;&gt;"",T35&lt;&gt;"",T38&lt;&gt;""),+T33-T35-T38,"")</f>
      </c>
    </row>
    <row r="44" spans="1:20" ht="12.75" hidden="1">
      <c r="A44" s="121" t="s">
        <v>59</v>
      </c>
      <c r="J44" s="31"/>
      <c r="K44" s="31"/>
      <c r="L44" s="31"/>
      <c r="M44" s="31"/>
      <c r="N44" s="31"/>
      <c r="O44" s="31"/>
      <c r="P44" s="31"/>
      <c r="Q44" s="32">
        <f>IF(Q16&lt;&gt;"",+I16+K16+M16+O16+I19+K19+M19+I21+K21+M21+O21+I24+K24+M24+I35+K35+M35+O35+I38+K38+M38+O38+I41+K41+M41+T76,"")</f>
      </c>
      <c r="R44" s="31"/>
      <c r="S44" s="125"/>
      <c r="T44" s="36"/>
    </row>
    <row r="45" spans="1:20" ht="12.75">
      <c r="A45" s="121" t="s">
        <v>31</v>
      </c>
      <c r="B45" s="121"/>
      <c r="C45" s="46" t="s">
        <v>374</v>
      </c>
      <c r="S45" s="118"/>
      <c r="T45" s="75"/>
    </row>
    <row r="46" spans="1:20" ht="12.75" customHeight="1">
      <c r="A46" s="121"/>
      <c r="C46" s="251" t="s">
        <v>375</v>
      </c>
      <c r="D46" s="251"/>
      <c r="E46" s="251"/>
      <c r="F46" s="251"/>
      <c r="G46" s="251"/>
      <c r="H46" s="251"/>
      <c r="O46" s="29"/>
      <c r="S46" s="118"/>
      <c r="T46" s="75"/>
    </row>
    <row r="47" spans="1:20" ht="12.75">
      <c r="A47" s="121"/>
      <c r="C47" s="251" t="s">
        <v>376</v>
      </c>
      <c r="D47" s="251"/>
      <c r="E47" s="251"/>
      <c r="F47" s="251"/>
      <c r="G47" s="251"/>
      <c r="H47" s="251"/>
      <c r="I47" s="25">
        <f>IF(OR(I26&lt;&gt;"",I43&lt;&gt;""),IF(I43&gt;0,ROUND(+(I26-I43)/I43,6),0),"")</f>
      </c>
      <c r="J47" s="29"/>
      <c r="K47" s="25">
        <f>IF(OR(K26&lt;&gt;"",K43&lt;&gt;""),IF(K43&gt;0,ROUND(+(K26-K43)/K43,6),0),"")</f>
      </c>
      <c r="L47" s="29"/>
      <c r="M47" s="25">
        <f>IF(OR(M26&lt;&gt;"",M43&lt;&gt;""),IF(M43&gt;0,ROUND(+(M26-M43)/M43,6),0),"")</f>
      </c>
      <c r="N47" s="29"/>
      <c r="O47" s="25">
        <f>IF(OR(O26&lt;&gt;"",O43&lt;&gt;""),IF(O43&gt;0,ROUND(+(O26-O43)/O43,6),0),"")</f>
      </c>
      <c r="P47" s="29"/>
      <c r="Q47" s="26"/>
      <c r="R47" s="29"/>
      <c r="S47" s="126"/>
      <c r="T47" s="25">
        <f>IF(OR(T26&lt;&gt;"",T43&lt;&gt;""),IF(T43&gt;0,ROUND(+(T26-T43)/T43,6),0),"")</f>
      </c>
    </row>
    <row r="48" spans="1:20" ht="12.75">
      <c r="A48" s="121" t="s">
        <v>32</v>
      </c>
      <c r="B48" s="121"/>
      <c r="C48" s="46" t="s">
        <v>264</v>
      </c>
      <c r="I48" s="29"/>
      <c r="J48" s="29"/>
      <c r="K48" s="29"/>
      <c r="L48" s="29"/>
      <c r="M48" s="29"/>
      <c r="N48" s="29"/>
      <c r="O48" s="29"/>
      <c r="P48" s="29"/>
      <c r="Q48" s="29"/>
      <c r="R48" s="29"/>
      <c r="S48" s="126"/>
      <c r="T48" s="26"/>
    </row>
    <row r="49" spans="1:20" ht="12.75">
      <c r="A49" s="121"/>
      <c r="C49" s="27" t="s">
        <v>265</v>
      </c>
      <c r="E49" s="27"/>
      <c r="F49" s="27"/>
      <c r="G49" s="27"/>
      <c r="I49" s="54">
        <v>0.034</v>
      </c>
      <c r="J49" s="170"/>
      <c r="K49" s="54">
        <v>0.034</v>
      </c>
      <c r="L49" s="170"/>
      <c r="M49" s="54">
        <v>0.034</v>
      </c>
      <c r="N49" s="170"/>
      <c r="O49" s="54">
        <v>0.034</v>
      </c>
      <c r="P49" s="170"/>
      <c r="Q49" s="55"/>
      <c r="R49" s="171"/>
      <c r="S49" s="55"/>
      <c r="T49" s="54">
        <v>0.034</v>
      </c>
    </row>
    <row r="50" spans="1:20" ht="12.75">
      <c r="A50" s="121" t="s">
        <v>33</v>
      </c>
      <c r="B50" s="121"/>
      <c r="C50" s="30" t="s">
        <v>377</v>
      </c>
      <c r="I50" s="32">
        <f>IF(+I43&lt;&gt;"",+I43,"")</f>
      </c>
      <c r="J50" s="31"/>
      <c r="K50" s="32">
        <f>IF(+K43&lt;&gt;"",+K43,"")</f>
      </c>
      <c r="L50" s="31"/>
      <c r="M50" s="32">
        <f>IF(+M43&lt;&gt;"",+M43,"")</f>
      </c>
      <c r="N50" s="31"/>
      <c r="O50" s="32">
        <f>IF(+O43&lt;&gt;"",+O43,"")</f>
      </c>
      <c r="P50" s="31"/>
      <c r="Q50" s="31"/>
      <c r="R50" s="31"/>
      <c r="S50" s="125"/>
      <c r="T50" s="32">
        <f>IF(+T43&lt;&gt;"",+T43,"")</f>
      </c>
    </row>
    <row r="51" spans="1:20" ht="12.75">
      <c r="A51" s="121" t="s">
        <v>34</v>
      </c>
      <c r="B51" s="121"/>
      <c r="C51" s="217">
        <f>+C27</f>
        <v>-2023</v>
      </c>
      <c r="D51" s="46" t="s">
        <v>378</v>
      </c>
      <c r="I51" s="123"/>
      <c r="J51" s="123"/>
      <c r="K51" s="123"/>
      <c r="L51" s="123"/>
      <c r="M51" s="123"/>
      <c r="N51" s="123"/>
      <c r="O51" s="123"/>
      <c r="P51" s="123"/>
      <c r="Q51" s="123"/>
      <c r="R51" s="24"/>
      <c r="S51" s="124"/>
      <c r="T51" s="24"/>
    </row>
    <row r="52" spans="1:20" ht="12.75">
      <c r="A52" s="121"/>
      <c r="B52" s="121"/>
      <c r="C52" s="30" t="s">
        <v>379</v>
      </c>
      <c r="I52" s="23">
        <f>IF('Data Entry Page'!$R$10&lt;&gt;"",IF('Data Entry Page'!J10&gt;0,'Data Entry Page'!J10,0),"")</f>
      </c>
      <c r="J52" s="128"/>
      <c r="K52" s="23">
        <f>IF('Data Entry Page'!$R$10&lt;&gt;"",IF('Data Entry Page'!L10&gt;0,'Data Entry Page'!L10,0),"")</f>
      </c>
      <c r="L52" s="128"/>
      <c r="M52" s="23">
        <f>IF('Data Entry Page'!$R$10&lt;&gt;"",IF('Data Entry Page'!N10&gt;0,'Data Entry Page'!N10,0),"")</f>
      </c>
      <c r="N52" s="128"/>
      <c r="O52" s="23">
        <f>IF('Data Entry Page'!$R$10&lt;&gt;"",IF('Data Entry Page'!P10&gt;0,'Data Entry Page'!P10,0),"")</f>
      </c>
      <c r="P52" s="128"/>
      <c r="Q52" s="35"/>
      <c r="R52" s="129"/>
      <c r="S52" s="35"/>
      <c r="T52" s="23">
        <f>IF('Data Entry Page'!R10&lt;&gt;"",'Data Entry Page'!R10,"")</f>
      </c>
    </row>
    <row r="53" spans="1:20" ht="12.75">
      <c r="A53" s="121" t="s">
        <v>35</v>
      </c>
      <c r="B53" s="121"/>
      <c r="C53" s="46" t="s">
        <v>454</v>
      </c>
      <c r="I53" s="123"/>
      <c r="J53" s="123"/>
      <c r="K53" s="123"/>
      <c r="L53" s="123"/>
      <c r="M53" s="123"/>
      <c r="N53" s="123"/>
      <c r="O53" s="123"/>
      <c r="P53" s="123"/>
      <c r="Q53" s="123"/>
      <c r="R53" s="123"/>
      <c r="S53" s="124"/>
      <c r="T53" s="24"/>
    </row>
    <row r="54" spans="1:20" ht="12.75">
      <c r="A54" s="121"/>
      <c r="C54" s="30" t="s">
        <v>478</v>
      </c>
      <c r="I54" s="32">
        <f>IF(OR(I50&lt;&gt;"",I52&lt;&gt;""),ROUND(+(I50*I52)/100,0),"")</f>
      </c>
      <c r="J54" s="31"/>
      <c r="K54" s="32">
        <f>IF(OR(K50&lt;&gt;"",K52&lt;&gt;""),ROUND(+(K50*K52)/100,0),"")</f>
      </c>
      <c r="L54" s="31"/>
      <c r="M54" s="32">
        <f>IF(OR(M50&lt;&gt;"",M52&lt;&gt;""),ROUND(+(M50*M52)/100,0),"")</f>
      </c>
      <c r="N54" s="31"/>
      <c r="O54" s="32">
        <f>IF(OR(O50&lt;&gt;"",O52&lt;&gt;""),ROUND(+(O50*O52)/100,0),"")</f>
      </c>
      <c r="P54" s="31"/>
      <c r="Q54" s="36"/>
      <c r="R54" s="31"/>
      <c r="S54" s="125"/>
      <c r="T54" s="32">
        <f>IF(OR(T50&lt;&gt;"",T52&lt;&gt;""),ROUND(+(T50*T52)/100,0),"")</f>
      </c>
    </row>
    <row r="55" spans="1:20" ht="12.75" hidden="1">
      <c r="A55" s="121"/>
      <c r="C55" s="27"/>
      <c r="E55" s="27"/>
      <c r="F55" s="27"/>
      <c r="G55" s="27"/>
      <c r="I55" s="31">
        <f>IF((+'Data Entry Page'!$J$24+'Data Entry Page'!$L$24+'Data Entry Page'!$N$24)=0,0,+'Data Entry Page'!J24/(+'Data Entry Page'!$J$24+'Data Entry Page'!$L$24+'Data Entry Page'!$N$24)*'Data Entry Page'!$J$28)</f>
        <v>0</v>
      </c>
      <c r="J55" s="31"/>
      <c r="K55" s="31">
        <f>IF((+'Data Entry Page'!$J$24+'Data Entry Page'!$L$24+'Data Entry Page'!$N$24)=0,0,+'Data Entry Page'!L24/(+'Data Entry Page'!$J$24+'Data Entry Page'!$L$24+'Data Entry Page'!$N$24)*'Data Entry Page'!$J$28)</f>
        <v>0</v>
      </c>
      <c r="L55" s="31"/>
      <c r="M55" s="31">
        <f>IF((+'Data Entry Page'!$J$24+'Data Entry Page'!$L$24+'Data Entry Page'!$N$24)=0,0,+'Data Entry Page'!N24/(+'Data Entry Page'!$J$24+'Data Entry Page'!$L$24+'Data Entry Page'!$N$24)*'Data Entry Page'!$J$28)</f>
        <v>0</v>
      </c>
      <c r="N55" s="31"/>
      <c r="O55" s="31"/>
      <c r="P55" s="31"/>
      <c r="Q55" s="31"/>
      <c r="R55" s="31"/>
      <c r="S55" s="125"/>
      <c r="T55" s="36">
        <f>+ROUND(I55,0)+ROUND(K55,0)+ROUND(M55,0)</f>
        <v>0</v>
      </c>
    </row>
    <row r="56" spans="1:20" ht="12.75">
      <c r="A56" s="121" t="s">
        <v>36</v>
      </c>
      <c r="B56" s="115" t="s">
        <v>81</v>
      </c>
      <c r="C56" s="53" t="s">
        <v>270</v>
      </c>
      <c r="E56" s="27"/>
      <c r="F56" s="27"/>
      <c r="G56" s="27"/>
      <c r="J56" s="31"/>
      <c r="K56" s="31"/>
      <c r="L56" s="31"/>
      <c r="M56" s="31"/>
      <c r="N56" s="31"/>
      <c r="O56" s="31"/>
      <c r="P56" s="31"/>
      <c r="Q56" s="31"/>
      <c r="R56" s="31"/>
      <c r="S56" s="125"/>
      <c r="T56" s="36"/>
    </row>
    <row r="57" spans="1:20" ht="12.75">
      <c r="A57" s="121"/>
      <c r="C57" s="27" t="s">
        <v>271</v>
      </c>
      <c r="E57" s="27"/>
      <c r="F57" s="27"/>
      <c r="G57" s="27"/>
      <c r="J57" s="31"/>
      <c r="K57" s="31"/>
      <c r="L57" s="31"/>
      <c r="M57" s="31"/>
      <c r="N57" s="31"/>
      <c r="O57" s="31"/>
      <c r="P57" s="31"/>
      <c r="Q57" s="31"/>
      <c r="R57" s="31"/>
      <c r="S57" s="125"/>
      <c r="T57" s="31"/>
    </row>
    <row r="58" spans="1:20" ht="12.75">
      <c r="A58" s="121"/>
      <c r="C58" s="27" t="s">
        <v>272</v>
      </c>
      <c r="E58" s="27"/>
      <c r="F58" s="27"/>
      <c r="G58" s="27"/>
      <c r="I58" s="32">
        <f>IF(+T55=T58,ROUND(I55,0),IF(T55&gt;T58,IF(OR(I55-INT(I55)&gt;K55-INT(K55),I55-INT(I55)&gt;M55-INT(M55))=TRUE,ROUND(I55,0),ROUND(I55,0)-1),IF(OR(I55-INT(I55)&lt;K55-INT(K55),I55-INT(I55)&lt;M55-INT(M55))=TRUE,ROUND(I55,0),ROUND(I55,0)+1)))</f>
        <v>0</v>
      </c>
      <c r="J58" s="31"/>
      <c r="K58" s="32">
        <f>IF(T55=T58,ROUND(K55,0),IF(T55&gt;T58,IF(OR(K55-INT(K55)&gt;I55-INT(I55),K55-INT(K55)&gt;M55-INT(M55))=TRUE,ROUND(K55,0),ROUND(K55,0)-1),IF(OR(K55-INT(K55)&lt;I55-INT(I55),K55-INT(K55)&lt;M55-INT(M55))=TRUE,ROUND(K55,0),ROUND(K55,0)+1)))</f>
        <v>0</v>
      </c>
      <c r="L58" s="31"/>
      <c r="M58" s="32">
        <f>IF(T55=T58,ROUND(M55,0),IF(T55&gt;T58,IF(OR(M55-INT(M55)&gt;I55-INT(I55),M55-INT(M55)&gt;K55-INT(K55))=TRUE,ROUND(M55,0),ROUND(M55,0)-1),IF(OR(M55-INT(M55)&lt;I55-INT(I55),M55-INT(M55)&lt;K55-INT(K55))=TRUE,ROUND(M55,0),ROUND(M55,0)+1)))</f>
        <v>0</v>
      </c>
      <c r="N58" s="31"/>
      <c r="O58" s="31"/>
      <c r="P58" s="31"/>
      <c r="Q58" s="31"/>
      <c r="R58" s="31"/>
      <c r="S58" s="125"/>
      <c r="T58" s="32">
        <f>IF('Data Entry Page'!J28&gt;0,'Data Entry Page'!J28,0)</f>
        <v>0</v>
      </c>
    </row>
    <row r="59" spans="1:20" ht="12.75">
      <c r="A59" s="121" t="s">
        <v>37</v>
      </c>
      <c r="C59" s="53" t="s">
        <v>380</v>
      </c>
      <c r="E59" s="27"/>
      <c r="F59" s="27"/>
      <c r="G59" s="27"/>
      <c r="I59" s="32">
        <f>IF(OR(I54&lt;&gt;"",I58&gt;0),+I54+I58,"")</f>
      </c>
      <c r="J59" s="31"/>
      <c r="K59" s="32">
        <f>IF(OR(K54&lt;&gt;"",K58&gt;0),+K54+K58,"")</f>
      </c>
      <c r="L59" s="31"/>
      <c r="M59" s="32">
        <f>IF(OR(M54&lt;&gt;"",M58&gt;0),+M54+M58,"")</f>
      </c>
      <c r="N59" s="31"/>
      <c r="O59" s="32">
        <f>IF(OR(O54&lt;&gt;"",O58&gt;0),+O54+O58,"")</f>
      </c>
      <c r="P59" s="31"/>
      <c r="Q59" s="31"/>
      <c r="R59" s="31"/>
      <c r="S59" s="125"/>
      <c r="T59" s="32">
        <f>IF(OR(T54&lt;&gt;"",T58&gt;0),+T54+T58,"")</f>
      </c>
    </row>
    <row r="60" spans="1:20" ht="12.75">
      <c r="A60" s="121" t="s">
        <v>38</v>
      </c>
      <c r="C60" s="46" t="s">
        <v>274</v>
      </c>
      <c r="S60" s="118"/>
      <c r="T60" s="75"/>
    </row>
    <row r="61" spans="1:20" ht="12.75">
      <c r="A61" s="121"/>
      <c r="B61" s="121"/>
      <c r="C61" s="30" t="s">
        <v>154</v>
      </c>
      <c r="S61" s="118"/>
      <c r="T61" s="75"/>
    </row>
    <row r="62" spans="1:20" ht="12.75">
      <c r="A62" s="121"/>
      <c r="B62" s="121"/>
      <c r="C62" s="30" t="s">
        <v>116</v>
      </c>
      <c r="S62" s="118"/>
      <c r="T62" s="75"/>
    </row>
    <row r="63" spans="1:20" ht="12.75">
      <c r="A63" s="121"/>
      <c r="B63" s="121"/>
      <c r="C63" s="30" t="s">
        <v>115</v>
      </c>
      <c r="I63" s="25">
        <f>IF(I47&lt;&gt;"",IF(I47&lt;0,0,IF(AND(I47&gt;0.05,I49&gt;0.05),0.05,IF(I47&lt;I49,I47,I49))),"")</f>
      </c>
      <c r="J63" s="29"/>
      <c r="K63" s="25">
        <f>IF(K47&lt;&gt;"",IF(K47&lt;0,0,IF(AND(K47&gt;0.05,K49&gt;0.05),0.05,IF(K47&lt;K49,K47,K49))),"")</f>
      </c>
      <c r="L63" s="29"/>
      <c r="M63" s="25">
        <f>IF(M47&lt;&gt;"",IF(M47&lt;0,0,IF(AND(M47&gt;0.05,M49&gt;0.05),0.05,IF(M47&lt;M49,M47,M49))),"")</f>
      </c>
      <c r="N63" s="29"/>
      <c r="O63" s="25">
        <f>IF(O47&lt;&gt;"",IF(O47&lt;0,0,IF(AND(O47&gt;0.05,O49&gt;0.05),0.05,IF(O47&lt;O49,O47,O49))),"")</f>
      </c>
      <c r="P63" s="29"/>
      <c r="Q63" s="26"/>
      <c r="R63" s="29"/>
      <c r="S63" s="126"/>
      <c r="T63" s="25">
        <f>IF(T47&lt;&gt;"",IF(T47&lt;0,0,IF(AND(T47&gt;0.05,T49&gt;0.05),0.05,IF(T47&lt;T49,T47,T49))),"")</f>
      </c>
    </row>
    <row r="64" spans="1:20" ht="12.75">
      <c r="A64" s="121" t="s">
        <v>39</v>
      </c>
      <c r="B64" s="121"/>
      <c r="C64" s="46" t="s">
        <v>275</v>
      </c>
      <c r="I64" s="32">
        <f>IF(OR(I59&lt;&gt;"",I63&lt;&gt;""),ROUND(+I59*I63,0),"")</f>
      </c>
      <c r="J64" s="31"/>
      <c r="K64" s="32">
        <f>IF(OR(K59&lt;&gt;"",K63&lt;&gt;""),ROUND(+K59*K63,0),"")</f>
      </c>
      <c r="L64" s="31"/>
      <c r="M64" s="32">
        <f>IF(OR(M59&lt;&gt;"",M63&lt;&gt;""),ROUND(+M59*M63,0),"")</f>
      </c>
      <c r="N64" s="31"/>
      <c r="O64" s="32">
        <f>IF(OR(O59&lt;&gt;"",O63&lt;&gt;""),ROUND(+O59*O63,0),"")</f>
      </c>
      <c r="P64" s="31"/>
      <c r="Q64" s="36"/>
      <c r="R64" s="31"/>
      <c r="S64" s="125"/>
      <c r="T64" s="32">
        <f>IF(OR(T59&lt;&gt;"",T63&lt;&gt;""),ROUND(+T59*T63,0),"")</f>
      </c>
    </row>
    <row r="65" spans="1:20" ht="12.75">
      <c r="A65" s="121" t="s">
        <v>40</v>
      </c>
      <c r="B65" s="121"/>
      <c r="C65" s="46" t="s">
        <v>276</v>
      </c>
      <c r="J65" s="31"/>
      <c r="K65" s="31"/>
      <c r="L65" s="31"/>
      <c r="M65" s="31"/>
      <c r="N65" s="31"/>
      <c r="O65" s="31"/>
      <c r="P65" s="31"/>
      <c r="Q65" s="31"/>
      <c r="R65" s="31"/>
      <c r="S65" s="125"/>
      <c r="T65" s="36"/>
    </row>
    <row r="66" spans="1:20" ht="12.75">
      <c r="A66" s="121"/>
      <c r="B66" s="121"/>
      <c r="C66" s="30" t="s">
        <v>277</v>
      </c>
      <c r="I66" s="32">
        <f>IF(OR(I59&lt;&gt;"",I64&lt;&gt;""),+I59+I64,"")</f>
      </c>
      <c r="J66" s="31"/>
      <c r="K66" s="32">
        <f>IF(OR(K59&lt;&gt;"",K64&lt;&gt;""),+K59+K64,"")</f>
      </c>
      <c r="L66" s="31"/>
      <c r="M66" s="32">
        <f>IF(OR(M59&lt;&gt;"",M64&lt;&gt;""),+M59+M64,"")</f>
      </c>
      <c r="N66" s="31"/>
      <c r="O66" s="32">
        <f>IF(OR(O59&lt;&gt;"",O64&lt;&gt;""),+O59+O64,"")</f>
      </c>
      <c r="P66" s="31"/>
      <c r="Q66" s="36"/>
      <c r="R66" s="31"/>
      <c r="S66" s="125"/>
      <c r="T66" s="32">
        <f>IF(OR(T59&lt;&gt;"",T64&lt;&gt;""),+T59+T64,"")</f>
      </c>
    </row>
    <row r="67" spans="1:20" ht="12.75" hidden="1">
      <c r="A67" s="121"/>
      <c r="C67" s="30"/>
      <c r="I67" s="31">
        <f>IF((+'Data Entry Page'!$J$20+'Data Entry Page'!$L$20+'Data Entry Page'!$N$20)=0,0,+'Data Entry Page'!J20/(+'Data Entry Page'!$J$20+'Data Entry Page'!$L$20+'Data Entry Page'!$N$20)*'Data Entry Page'!$R$28)</f>
        <v>0</v>
      </c>
      <c r="J67" s="31"/>
      <c r="K67" s="31">
        <f>IF((+'Data Entry Page'!$J$20+'Data Entry Page'!$L$20+'Data Entry Page'!$N$20)=0,0,+'Data Entry Page'!L20/(+'Data Entry Page'!$J$20+'Data Entry Page'!$L$20+'Data Entry Page'!$N$20)*'Data Entry Page'!$R$28)</f>
        <v>0</v>
      </c>
      <c r="L67" s="31"/>
      <c r="M67" s="31">
        <f>IF((+'Data Entry Page'!$J$20+'Data Entry Page'!$L$20+'Data Entry Page'!$N$20)=0,0,+'Data Entry Page'!N20/(+'Data Entry Page'!$J$20+'Data Entry Page'!$L$20+'Data Entry Page'!$N$20)*'Data Entry Page'!$R$28)</f>
        <v>0</v>
      </c>
      <c r="N67" s="31"/>
      <c r="O67" s="31"/>
      <c r="P67" s="31"/>
      <c r="Q67" s="31"/>
      <c r="R67" s="31"/>
      <c r="S67" s="125"/>
      <c r="T67" s="36">
        <f>+ROUND(I67,0)+ROUND(K67,0)+ROUND(M67,0)</f>
        <v>0</v>
      </c>
    </row>
    <row r="68" spans="1:20" ht="12.75">
      <c r="A68" s="121" t="s">
        <v>42</v>
      </c>
      <c r="B68" s="115" t="s">
        <v>81</v>
      </c>
      <c r="C68" s="53" t="s">
        <v>418</v>
      </c>
      <c r="E68" s="27"/>
      <c r="F68" s="27"/>
      <c r="G68" s="27"/>
      <c r="J68" s="31"/>
      <c r="K68" s="31"/>
      <c r="L68" s="31"/>
      <c r="M68" s="31"/>
      <c r="N68" s="31"/>
      <c r="O68" s="31"/>
      <c r="P68" s="31"/>
      <c r="Q68" s="31"/>
      <c r="R68" s="31"/>
      <c r="S68" s="125"/>
      <c r="T68" s="36"/>
    </row>
    <row r="69" spans="1:20" ht="12.75">
      <c r="A69" s="121"/>
      <c r="C69" s="27" t="s">
        <v>419</v>
      </c>
      <c r="E69" s="27"/>
      <c r="F69" s="27"/>
      <c r="G69" s="27"/>
      <c r="J69" s="31"/>
      <c r="K69" s="31"/>
      <c r="L69" s="31"/>
      <c r="M69" s="31"/>
      <c r="N69" s="31"/>
      <c r="O69" s="31"/>
      <c r="P69" s="31"/>
      <c r="Q69" s="31"/>
      <c r="R69" s="31"/>
      <c r="S69" s="125"/>
      <c r="T69" s="36"/>
    </row>
    <row r="70" spans="1:20" ht="12.75">
      <c r="A70" s="121"/>
      <c r="C70" s="27" t="s">
        <v>381</v>
      </c>
      <c r="E70" s="27"/>
      <c r="F70" s="27"/>
      <c r="G70" s="27"/>
      <c r="J70" s="31"/>
      <c r="K70" s="31"/>
      <c r="L70" s="31"/>
      <c r="M70" s="31"/>
      <c r="N70" s="31"/>
      <c r="O70" s="31"/>
      <c r="P70" s="31"/>
      <c r="Q70" s="31"/>
      <c r="R70" s="31"/>
      <c r="S70" s="125"/>
      <c r="T70" s="36"/>
    </row>
    <row r="71" spans="1:20" ht="12.75">
      <c r="A71" s="121"/>
      <c r="C71" s="27" t="s">
        <v>382</v>
      </c>
      <c r="E71" s="27"/>
      <c r="F71" s="27"/>
      <c r="G71" s="27"/>
      <c r="J71" s="31"/>
      <c r="K71" s="31"/>
      <c r="L71" s="31"/>
      <c r="M71" s="31"/>
      <c r="N71" s="31"/>
      <c r="O71" s="31"/>
      <c r="P71" s="31"/>
      <c r="Q71" s="31"/>
      <c r="R71" s="31"/>
      <c r="S71" s="125"/>
      <c r="T71" s="36"/>
    </row>
    <row r="72" spans="1:20" ht="12.75">
      <c r="A72" s="121"/>
      <c r="C72" s="27" t="s">
        <v>279</v>
      </c>
      <c r="E72" s="27"/>
      <c r="F72" s="27"/>
      <c r="G72" s="27"/>
      <c r="J72" s="31"/>
      <c r="K72" s="31"/>
      <c r="L72" s="31"/>
      <c r="M72" s="31"/>
      <c r="N72" s="31"/>
      <c r="O72" s="31"/>
      <c r="P72" s="31"/>
      <c r="Q72" s="31"/>
      <c r="R72" s="31"/>
      <c r="S72" s="125"/>
      <c r="T72" s="36"/>
    </row>
    <row r="73" spans="1:20" ht="12.75">
      <c r="A73" s="121"/>
      <c r="C73" s="27" t="s">
        <v>280</v>
      </c>
      <c r="E73" s="27"/>
      <c r="F73" s="27"/>
      <c r="G73" s="27"/>
      <c r="J73" s="31"/>
      <c r="K73" s="31"/>
      <c r="L73" s="31"/>
      <c r="M73" s="31"/>
      <c r="N73" s="31"/>
      <c r="O73" s="31"/>
      <c r="P73" s="31"/>
      <c r="Q73" s="31"/>
      <c r="R73" s="31"/>
      <c r="S73" s="125"/>
      <c r="T73" s="36"/>
    </row>
    <row r="74" spans="1:20" ht="12.75">
      <c r="A74" s="121"/>
      <c r="C74" s="27" t="s">
        <v>281</v>
      </c>
      <c r="E74" s="27"/>
      <c r="F74" s="27"/>
      <c r="G74" s="27"/>
      <c r="J74" s="31"/>
      <c r="K74" s="31"/>
      <c r="L74" s="31"/>
      <c r="M74" s="31"/>
      <c r="N74" s="31"/>
      <c r="O74" s="31"/>
      <c r="P74" s="31"/>
      <c r="Q74" s="31"/>
      <c r="R74" s="31"/>
      <c r="S74" s="125"/>
      <c r="T74" s="36"/>
    </row>
    <row r="75" spans="1:20" ht="12.75">
      <c r="A75" s="121"/>
      <c r="C75" s="27" t="s">
        <v>92</v>
      </c>
      <c r="E75" s="27"/>
      <c r="F75" s="27"/>
      <c r="G75" s="27"/>
      <c r="J75" s="31"/>
      <c r="K75" s="31"/>
      <c r="L75" s="31"/>
      <c r="M75" s="31"/>
      <c r="N75" s="31"/>
      <c r="O75" s="31"/>
      <c r="P75" s="31"/>
      <c r="Q75" s="31"/>
      <c r="R75" s="31"/>
      <c r="S75" s="125"/>
      <c r="T75" s="36"/>
    </row>
    <row r="76" spans="1:20" ht="12.75">
      <c r="A76" s="121"/>
      <c r="C76" s="27" t="s">
        <v>93</v>
      </c>
      <c r="E76" s="27"/>
      <c r="F76" s="27"/>
      <c r="G76" s="27"/>
      <c r="I76" s="32">
        <f>IF(+T67=T76,ROUND(I67,0),IF(T67&gt;T76,IF(OR(I67-INT(I67)&gt;K67-INT(K67),I67-INT(I67)&gt;M67-INT(M67))=TRUE,ROUND(I67,0),ROUND(I67,0)-1),IF(OR(I67-INT(I67)&lt;K67-INT(K67),I67-INT(I67)&lt;M67-INT(M67))=TRUE,ROUND(I67,0),ROUND(I67,0)+1)))</f>
        <v>0</v>
      </c>
      <c r="J76" s="31"/>
      <c r="K76" s="32">
        <f>IF(T67=T76,ROUND(K67,0),IF(T67&gt;T76,IF(OR(K67-INT(K67)&gt;I67-INT(I67),K67-INT(K67)&gt;M67-INT(M67))=TRUE,ROUND(K67,0),ROUND(K67,0)-1),IF(OR(K67-INT(K67)&lt;I67-INT(I67),K67-INT(K67)&lt;M67-INT(M67))=TRUE,ROUND(K67,0),ROUND(K67,0)+1)))</f>
        <v>0</v>
      </c>
      <c r="L76" s="31"/>
      <c r="M76" s="32">
        <f>IF(T67=T76,ROUND(M67,0),IF(T67&gt;T76,IF(OR(M67-INT(M67)&gt;I67-INT(I67),M67-INT(M67)&gt;K67-INT(K67))=TRUE,ROUND(M67,0),ROUND(M67,0)-1),IF(OR(M67-INT(M67)&lt;I67-INT(I67),M67-INT(M67)&lt;K67-INT(K67))=TRUE,ROUND(M67,0),ROUND(M67,0)+1)))</f>
        <v>0</v>
      </c>
      <c r="N76" s="31"/>
      <c r="O76" s="31"/>
      <c r="P76" s="31"/>
      <c r="Q76" s="31"/>
      <c r="R76" s="31"/>
      <c r="S76" s="125"/>
      <c r="T76" s="32">
        <f>IF('Data Entry Page'!R28&gt;0,'Data Entry Page'!R28,0)</f>
        <v>0</v>
      </c>
    </row>
    <row r="77" spans="1:20" ht="12.75">
      <c r="A77" s="121" t="s">
        <v>470</v>
      </c>
      <c r="C77" s="53" t="s">
        <v>196</v>
      </c>
      <c r="E77" s="27"/>
      <c r="F77" s="27"/>
      <c r="G77" s="27"/>
      <c r="I77" s="36"/>
      <c r="J77" s="31"/>
      <c r="K77" s="36"/>
      <c r="L77" s="31"/>
      <c r="M77" s="36"/>
      <c r="N77" s="31"/>
      <c r="O77" s="31"/>
      <c r="P77" s="31"/>
      <c r="Q77" s="31"/>
      <c r="R77" s="31"/>
      <c r="S77" s="125"/>
      <c r="T77" s="36"/>
    </row>
    <row r="78" spans="1:20" ht="12.75">
      <c r="A78" s="121"/>
      <c r="C78" s="27" t="s">
        <v>468</v>
      </c>
      <c r="E78" s="27"/>
      <c r="F78" s="27"/>
      <c r="G78" s="27"/>
      <c r="I78" s="193">
        <f>IF(I76-I58&gt;0,I76-I58,0)</f>
        <v>0</v>
      </c>
      <c r="J78" s="192"/>
      <c r="K78" s="193">
        <f>IF(K76-K58&gt;0,K76-K58,0)</f>
        <v>0</v>
      </c>
      <c r="L78" s="192"/>
      <c r="M78" s="193">
        <f>IF(M76-M58&gt;0,M76-M58,0)</f>
        <v>0</v>
      </c>
      <c r="N78" s="192"/>
      <c r="O78" s="192"/>
      <c r="P78" s="192"/>
      <c r="Q78" s="192"/>
      <c r="R78" s="192"/>
      <c r="S78" s="213"/>
      <c r="T78" s="193">
        <f>IF(T76-T58&gt;0,T76-T58,0)</f>
        <v>0</v>
      </c>
    </row>
    <row r="79" spans="1:20" ht="12.75">
      <c r="A79" s="121" t="s">
        <v>471</v>
      </c>
      <c r="C79" s="53" t="s">
        <v>469</v>
      </c>
      <c r="E79" s="27"/>
      <c r="F79" s="27"/>
      <c r="G79" s="27"/>
      <c r="I79" s="202"/>
      <c r="J79" s="192"/>
      <c r="K79" s="202"/>
      <c r="L79" s="192"/>
      <c r="M79" s="202"/>
      <c r="N79" s="192"/>
      <c r="O79" s="192"/>
      <c r="P79" s="192"/>
      <c r="Q79" s="192"/>
      <c r="R79" s="192"/>
      <c r="S79" s="213"/>
      <c r="T79" s="202"/>
    </row>
    <row r="80" spans="1:20" ht="12.75">
      <c r="A80" s="121"/>
      <c r="C80" s="27" t="s">
        <v>474</v>
      </c>
      <c r="E80" s="27"/>
      <c r="F80" s="27"/>
      <c r="G80" s="27"/>
      <c r="I80" s="193">
        <f>I76-I78</f>
        <v>0</v>
      </c>
      <c r="J80" s="192"/>
      <c r="K80" s="193">
        <f>K76-K78</f>
        <v>0</v>
      </c>
      <c r="L80" s="192"/>
      <c r="M80" s="193">
        <f>M76-M78</f>
        <v>0</v>
      </c>
      <c r="N80" s="192"/>
      <c r="O80" s="192"/>
      <c r="P80" s="192"/>
      <c r="Q80" s="192"/>
      <c r="R80" s="192"/>
      <c r="S80" s="213"/>
      <c r="T80" s="193">
        <f>T76-T78</f>
        <v>0</v>
      </c>
    </row>
    <row r="81" spans="1:20" ht="12.75">
      <c r="A81" s="121" t="s">
        <v>43</v>
      </c>
      <c r="C81" s="53" t="s">
        <v>455</v>
      </c>
      <c r="E81" s="27"/>
      <c r="F81" s="27"/>
      <c r="G81" s="27"/>
      <c r="I81" s="202"/>
      <c r="J81" s="192"/>
      <c r="K81" s="202"/>
      <c r="L81" s="192"/>
      <c r="M81" s="202"/>
      <c r="N81" s="192"/>
      <c r="O81" s="192"/>
      <c r="P81" s="192"/>
      <c r="Q81" s="192"/>
      <c r="R81" s="192"/>
      <c r="S81" s="213"/>
      <c r="T81" s="202"/>
    </row>
    <row r="82" spans="1:20" ht="12.75">
      <c r="A82" s="121"/>
      <c r="C82" s="27" t="s">
        <v>472</v>
      </c>
      <c r="E82" s="27"/>
      <c r="F82" s="27"/>
      <c r="G82" s="27"/>
      <c r="I82" s="193">
        <f>IF(OR(I66&lt;&gt;"",I80&gt;0),+I66-I80,"")</f>
      </c>
      <c r="J82" s="192"/>
      <c r="K82" s="193">
        <f>IF(OR(K66&lt;&gt;"",K80&gt;0),+K66-K80,"")</f>
      </c>
      <c r="L82" s="192"/>
      <c r="M82" s="193">
        <f>IF(OR(M66&lt;&gt;"",M80&gt;0),+M66-M80,"")</f>
      </c>
      <c r="N82" s="192"/>
      <c r="O82" s="193">
        <f>IF(OR(O66&lt;&gt;"",O80&gt;0),+O66-O80,"")</f>
      </c>
      <c r="P82" s="192"/>
      <c r="Q82" s="192"/>
      <c r="R82" s="192"/>
      <c r="S82" s="213"/>
      <c r="T82" s="193">
        <f>IF(OR(T66&lt;&gt;"",T80&gt;0),+T66-T80,"")</f>
      </c>
    </row>
    <row r="83" spans="1:20" ht="12.75">
      <c r="A83" s="121" t="s">
        <v>44</v>
      </c>
      <c r="B83" s="121"/>
      <c r="C83" s="46" t="s">
        <v>343</v>
      </c>
      <c r="J83" s="31"/>
      <c r="K83" s="31"/>
      <c r="L83" s="31"/>
      <c r="M83" s="31"/>
      <c r="N83" s="31"/>
      <c r="O83" s="31"/>
      <c r="P83" s="31"/>
      <c r="Q83" s="31"/>
      <c r="R83" s="31"/>
      <c r="S83" s="125"/>
      <c r="T83" s="31"/>
    </row>
    <row r="84" spans="1:20" ht="12.75">
      <c r="A84" s="121"/>
      <c r="B84" s="121"/>
      <c r="C84" s="30" t="s">
        <v>117</v>
      </c>
      <c r="I84" s="32">
        <f>IF(+I26&lt;&gt;"",+I26,"")</f>
      </c>
      <c r="J84" s="31"/>
      <c r="K84" s="32">
        <f>IF(+K26&lt;&gt;"",+K26,"")</f>
      </c>
      <c r="L84" s="31"/>
      <c r="M84" s="32">
        <f>IF(+M26&lt;&gt;"",+M26,"")</f>
      </c>
      <c r="N84" s="31"/>
      <c r="O84" s="32">
        <f>IF(+O26&lt;&gt;"",+O26,"")</f>
      </c>
      <c r="P84" s="31"/>
      <c r="Q84" s="36"/>
      <c r="R84" s="31"/>
      <c r="S84" s="125"/>
      <c r="T84" s="32">
        <f>IF(+T26&lt;&gt;"",+T26,"")</f>
      </c>
    </row>
    <row r="85" spans="1:20" ht="12.75">
      <c r="A85" s="121" t="s">
        <v>46</v>
      </c>
      <c r="B85" s="121"/>
      <c r="C85" s="130" t="s">
        <v>283</v>
      </c>
      <c r="E85" s="27"/>
      <c r="F85" s="27"/>
      <c r="G85" s="27"/>
      <c r="S85" s="118"/>
      <c r="T85" s="75"/>
    </row>
    <row r="86" spans="1:20" ht="12.75">
      <c r="A86" s="121"/>
      <c r="B86" s="121"/>
      <c r="C86" s="27" t="s">
        <v>424</v>
      </c>
      <c r="E86" s="27"/>
      <c r="F86" s="27"/>
      <c r="G86" s="27"/>
      <c r="I86" s="28">
        <f>IF(OR(I82&lt;&gt;"",I84&lt;&gt;""),IF(I84=0,0,ROUND(+I82/I84*100,4)),"")</f>
      </c>
      <c r="J86" s="38"/>
      <c r="K86" s="28">
        <f>IF(OR(K82&lt;&gt;"",K84&lt;&gt;""),IF(K84=0,0,ROUND(+K82/K84*100,4)),"")</f>
      </c>
      <c r="L86" s="38"/>
      <c r="M86" s="28">
        <f>IF(OR(M82&lt;&gt;"",M84&lt;&gt;""),IF(M84=0,0,ROUND(+M82/M84*100,4)),"")</f>
      </c>
      <c r="N86" s="38"/>
      <c r="O86" s="28">
        <f>IF(OR(O82&lt;&gt;"",O84&lt;&gt;""),IF(O84=0,0,ROUND(+O82/O84*100,4)),"")</f>
      </c>
      <c r="P86" s="38"/>
      <c r="Q86" s="37"/>
      <c r="R86" s="38"/>
      <c r="S86" s="131"/>
      <c r="T86" s="28">
        <f>IF(OR(T82&lt;&gt;"",T84&lt;&gt;""),IF(T84=0,0,ROUND(+T82/T84*100,4)),"")</f>
      </c>
    </row>
    <row r="87" spans="1:20" ht="12.75">
      <c r="A87" s="121" t="s">
        <v>47</v>
      </c>
      <c r="C87" s="53" t="s">
        <v>284</v>
      </c>
      <c r="E87" s="27"/>
      <c r="F87" s="27"/>
      <c r="G87" s="27"/>
      <c r="I87" s="38"/>
      <c r="J87" s="38"/>
      <c r="K87" s="38"/>
      <c r="L87" s="38"/>
      <c r="M87" s="38"/>
      <c r="N87" s="38"/>
      <c r="O87" s="38"/>
      <c r="P87" s="38"/>
      <c r="Q87" s="38"/>
      <c r="R87" s="38"/>
      <c r="S87" s="131"/>
      <c r="T87" s="37"/>
    </row>
    <row r="88" spans="1:20" ht="12.75">
      <c r="A88" s="121"/>
      <c r="C88" s="27" t="s">
        <v>285</v>
      </c>
      <c r="E88" s="27"/>
      <c r="F88" s="27"/>
      <c r="G88" s="27"/>
      <c r="I88" s="38"/>
      <c r="J88" s="38"/>
      <c r="K88" s="38"/>
      <c r="L88" s="38"/>
      <c r="M88" s="38"/>
      <c r="N88" s="38"/>
      <c r="O88" s="28">
        <f>IF(OR(O86&lt;&gt;"",O52&lt;&gt;""),IF(O86&lt;O52,O86,O52),"")</f>
      </c>
      <c r="P88" s="38"/>
      <c r="Q88" s="38"/>
      <c r="R88" s="38"/>
      <c r="S88" s="131"/>
      <c r="T88" s="37"/>
    </row>
    <row r="89" spans="1:20" ht="12.75">
      <c r="A89" s="121" t="s">
        <v>48</v>
      </c>
      <c r="C89" s="53" t="s">
        <v>235</v>
      </c>
      <c r="E89" s="27"/>
      <c r="F89" s="27"/>
      <c r="G89" s="27"/>
      <c r="I89" s="38"/>
      <c r="J89" s="38"/>
      <c r="K89" s="38"/>
      <c r="L89" s="38"/>
      <c r="M89" s="38"/>
      <c r="N89" s="38"/>
      <c r="O89" s="38"/>
      <c r="P89" s="38"/>
      <c r="Q89" s="38"/>
      <c r="R89" s="38"/>
      <c r="S89" s="131"/>
      <c r="T89" s="37"/>
    </row>
    <row r="90" spans="1:20" ht="12.75">
      <c r="A90" s="121"/>
      <c r="C90" s="30" t="s">
        <v>456</v>
      </c>
      <c r="F90" s="57"/>
      <c r="G90" s="57"/>
      <c r="H90" s="57" t="s">
        <v>19</v>
      </c>
      <c r="I90" s="28">
        <f>IF('Data Entry Page'!$R$14&lt;&gt;"",IF('Data Entry Page'!J14&gt;0,'Data Entry Page'!J14,0),"")</f>
      </c>
      <c r="J90" s="38"/>
      <c r="K90" s="28">
        <f>IF('Data Entry Page'!$R$14&lt;&gt;"",IF('Data Entry Page'!L14&gt;0,'Data Entry Page'!L14,0),"")</f>
      </c>
      <c r="L90" s="38"/>
      <c r="M90" s="28">
        <f>IF('Data Entry Page'!$R$14&lt;&gt;"",IF('Data Entry Page'!N14&gt;0,'Data Entry Page'!N14,0),"")</f>
      </c>
      <c r="N90" s="38"/>
      <c r="O90" s="28">
        <f>IF('Data Entry Page'!$R$14&lt;&gt;"",IF('Data Entry Page'!P14&gt;0,'Data Entry Page'!P14,0),"")</f>
      </c>
      <c r="P90" s="38"/>
      <c r="Q90" s="38"/>
      <c r="R90" s="38"/>
      <c r="S90" s="131"/>
      <c r="T90" s="28">
        <f>IF('Data Entry Page'!R14&lt;&gt;"",'Data Entry Page'!R14,"")</f>
      </c>
    </row>
    <row r="91" spans="1:20" ht="12.75">
      <c r="A91" s="121" t="s">
        <v>49</v>
      </c>
      <c r="B91" s="121"/>
      <c r="C91" s="46" t="s">
        <v>287</v>
      </c>
      <c r="I91" s="38"/>
      <c r="J91" s="38"/>
      <c r="K91" s="38"/>
      <c r="L91" s="38"/>
      <c r="M91" s="38"/>
      <c r="N91" s="38"/>
      <c r="O91" s="38"/>
      <c r="P91" s="38"/>
      <c r="Q91" s="38"/>
      <c r="R91" s="38"/>
      <c r="S91" s="131"/>
      <c r="T91" s="37"/>
    </row>
    <row r="92" spans="1:20" ht="12.75">
      <c r="A92" s="121"/>
      <c r="C92" s="27" t="s">
        <v>288</v>
      </c>
      <c r="E92" s="27"/>
      <c r="F92" s="27"/>
      <c r="G92" s="27"/>
      <c r="I92" s="28">
        <f>IF(OR(I86&lt;&gt;"",I90&lt;&gt;""),IF(I86&lt;I90,'Informational Form A'!I86,I90),"")</f>
      </c>
      <c r="J92" s="38"/>
      <c r="K92" s="28">
        <f>IF(OR(K86&lt;&gt;"",K90&lt;&gt;""),IF(K86&lt;K90,'Informational Form A'!K86,K90),"")</f>
      </c>
      <c r="L92" s="38"/>
      <c r="M92" s="28">
        <f>IF(OR(M86&lt;&gt;"",M90&lt;&gt;""),IF(M86&lt;M90,'Informational Form A'!M86,M90),"")</f>
      </c>
      <c r="N92" s="38"/>
      <c r="O92" s="28">
        <f>IF(OR(O88&lt;&gt;"",O90&lt;&gt;""),IF(O88&lt;O90,'Informational Form A'!O88,O90),"")</f>
      </c>
      <c r="P92" s="38"/>
      <c r="Q92" s="37"/>
      <c r="R92" s="38"/>
      <c r="S92" s="131"/>
      <c r="T92" s="28">
        <f>IF(OR(T86&lt;&gt;"",T90&lt;&gt;""),IF(T86&lt;T90,'Informational Form A'!T86,T90),"")</f>
      </c>
    </row>
    <row r="93" spans="1:20" ht="12.75">
      <c r="A93" s="121"/>
      <c r="C93" s="132" t="s">
        <v>457</v>
      </c>
      <c r="D93" s="27"/>
      <c r="E93" s="27"/>
      <c r="F93" s="27"/>
      <c r="G93" s="27"/>
      <c r="I93" s="123"/>
      <c r="J93" s="123"/>
      <c r="K93" s="123"/>
      <c r="L93" s="123"/>
      <c r="M93" s="123"/>
      <c r="N93" s="123"/>
      <c r="O93" s="123"/>
      <c r="P93" s="123"/>
      <c r="Q93" s="123"/>
      <c r="R93" s="123"/>
      <c r="S93" s="124"/>
      <c r="T93" s="24"/>
    </row>
    <row r="94" spans="1:20" ht="12.75">
      <c r="A94" s="121"/>
      <c r="D94" s="27"/>
      <c r="E94" s="27"/>
      <c r="F94" s="27"/>
      <c r="G94" s="27"/>
      <c r="I94" s="123"/>
      <c r="J94" s="123"/>
      <c r="K94" s="123"/>
      <c r="L94" s="123"/>
      <c r="M94" s="123"/>
      <c r="N94" s="123"/>
      <c r="O94" s="123"/>
      <c r="P94" s="123"/>
      <c r="Q94" s="123"/>
      <c r="R94" s="123"/>
      <c r="S94" s="124"/>
      <c r="T94" s="24"/>
    </row>
    <row r="95" spans="1:20" ht="12.75">
      <c r="A95" s="121"/>
      <c r="C95" s="133" t="s">
        <v>78</v>
      </c>
      <c r="S95" s="118"/>
      <c r="T95" s="75"/>
    </row>
    <row r="96" spans="1:20" ht="12.75">
      <c r="A96" s="121" t="s">
        <v>50</v>
      </c>
      <c r="B96" s="121"/>
      <c r="C96" s="30" t="s">
        <v>296</v>
      </c>
      <c r="I96" s="32">
        <f>IF(OR(I16&lt;&gt;"",I92&lt;&gt;""),ROUND(+I16*I92/100,0),"")</f>
      </c>
      <c r="J96" s="31"/>
      <c r="K96" s="32">
        <f>IF(OR(K16&lt;&gt;"",K92&lt;&gt;""),ROUND(+K16*K92/100,0),"")</f>
      </c>
      <c r="L96" s="31"/>
      <c r="M96" s="32">
        <f>IF(OR(M16&lt;&gt;"",M92&lt;&gt;""),ROUND(+M16*M92/100,0),"")</f>
      </c>
      <c r="N96" s="31"/>
      <c r="O96" s="32">
        <f>IF(OR(O16&lt;&gt;"",O92&lt;&gt;""),ROUND(+O16*O92/100,0),"")</f>
      </c>
      <c r="P96" s="31"/>
      <c r="Q96" s="32">
        <f>IF(OR(I96&lt;&gt;"",K96&lt;&gt;"",M96&lt;&gt;"",O96&lt;&gt;""),+I96+K96+M96+O96,"")</f>
      </c>
      <c r="R96" s="31"/>
      <c r="S96" s="125"/>
      <c r="T96" s="32">
        <f>IF(OR(T16&lt;&gt;"",T92&lt;&gt;""),ROUND(+T16*T92/100,0),"")</f>
      </c>
    </row>
    <row r="97" spans="1:20" ht="12.75">
      <c r="A97" s="121" t="s">
        <v>51</v>
      </c>
      <c r="B97" s="121"/>
      <c r="C97" s="30" t="s">
        <v>305</v>
      </c>
      <c r="J97" s="31"/>
      <c r="K97" s="31"/>
      <c r="L97" s="31"/>
      <c r="M97" s="31"/>
      <c r="N97" s="31"/>
      <c r="O97" s="31"/>
      <c r="P97" s="31"/>
      <c r="Q97" s="32">
        <f>+Q16</f>
      </c>
      <c r="R97" s="31"/>
      <c r="S97" s="125"/>
      <c r="T97" s="36"/>
    </row>
    <row r="98" spans="1:20" ht="12.75">
      <c r="A98" s="121" t="s">
        <v>52</v>
      </c>
      <c r="B98" s="121"/>
      <c r="C98" s="30" t="s">
        <v>298</v>
      </c>
      <c r="Q98" s="23">
        <f>IF(OR(Q97&lt;&gt;"",Q96&lt;&gt;""),IF(Q97=0,0,ROUND(+Q96/Q97*100,4)),"")</f>
      </c>
      <c r="S98" s="118"/>
      <c r="T98" s="75"/>
    </row>
    <row r="99" spans="1:20" ht="12.75">
      <c r="A99" s="121" t="s">
        <v>53</v>
      </c>
      <c r="B99" s="121"/>
      <c r="C99" s="30" t="s">
        <v>383</v>
      </c>
      <c r="S99" s="118"/>
      <c r="T99" s="75"/>
    </row>
    <row r="100" spans="1:20" ht="12.75">
      <c r="A100" s="121"/>
      <c r="B100" s="121"/>
      <c r="C100" s="30" t="s">
        <v>384</v>
      </c>
      <c r="Q100" s="32">
        <f>IF(OR(Q96&lt;&gt;"",T96&lt;&gt;""),+Q96-T96,"")</f>
      </c>
      <c r="S100" s="118"/>
      <c r="T100" s="75"/>
    </row>
    <row r="101" spans="1:20" ht="12.75">
      <c r="A101" s="121" t="s">
        <v>54</v>
      </c>
      <c r="B101" s="121"/>
      <c r="C101" s="30" t="s">
        <v>385</v>
      </c>
      <c r="I101" s="30"/>
      <c r="S101" s="118"/>
      <c r="T101" s="75"/>
    </row>
    <row r="102" spans="1:20" ht="12.75">
      <c r="A102" s="218"/>
      <c r="B102" s="134"/>
      <c r="C102" s="219" t="s">
        <v>290</v>
      </c>
      <c r="E102" s="75"/>
      <c r="F102" s="75"/>
      <c r="G102" s="75"/>
      <c r="H102" s="79"/>
      <c r="I102" s="28">
        <f>IF(OR($Q$100&lt;&gt;"",I92&lt;&gt;"",$T$92&lt;&gt;""),IF($Q$100=0,0,IF(I92&lt;$T$92,I92,0)),"")</f>
      </c>
      <c r="J102" s="38"/>
      <c r="K102" s="28">
        <f>IF(OR($Q$100&lt;&gt;"",K92&lt;&gt;"",$T$92&lt;&gt;""),IF($Q$100=0,0,IF(K92&lt;$T$92,K92,0)),"")</f>
      </c>
      <c r="L102" s="38"/>
      <c r="M102" s="28">
        <f>IF(OR($Q$100&lt;&gt;"",M92&lt;&gt;"",$T$92&lt;&gt;""),IF($Q$100=0,0,IF(M92&lt;$T$92,M92,0)),"")</f>
      </c>
      <c r="N102" s="38"/>
      <c r="O102" s="28">
        <f>IF(OR($Q$100&lt;&gt;"",O92&lt;&gt;"",$T$92&lt;&gt;""),IF($Q$100&gt;0,IF(O92&lt;$T$92,O92,0),0),"")</f>
      </c>
      <c r="P102" s="75"/>
      <c r="Q102" s="75"/>
      <c r="R102" s="75"/>
      <c r="S102" s="118"/>
      <c r="T102" s="75"/>
    </row>
    <row r="103" spans="1:19" ht="12.75">
      <c r="A103" s="121" t="s">
        <v>55</v>
      </c>
      <c r="B103" s="121"/>
      <c r="C103" s="46" t="s">
        <v>301</v>
      </c>
      <c r="S103" s="118"/>
    </row>
    <row r="104" spans="1:19" ht="12.75">
      <c r="A104" s="121"/>
      <c r="B104" s="121"/>
      <c r="C104" s="30" t="s">
        <v>176</v>
      </c>
      <c r="I104" s="32">
        <f>IF(OR(I102&lt;&gt;"",I26&lt;&gt;""),IF(I102&gt;0,I26,0),"")</f>
      </c>
      <c r="J104" s="31"/>
      <c r="K104" s="32">
        <f>IF(OR(K102&lt;&gt;"",K26&lt;&gt;""),IF(K102&gt;0,K26,0),"")</f>
      </c>
      <c r="L104" s="31"/>
      <c r="M104" s="32">
        <f>IF(OR(M102&lt;&gt;"",M26&lt;&gt;""),IF(M102&gt;0,M26,0),"")</f>
      </c>
      <c r="N104" s="31"/>
      <c r="O104" s="32">
        <f>IF(OR(O102&lt;&gt;"",O26&lt;&gt;""),IF(O102&gt;0,O26,0),"")</f>
      </c>
      <c r="P104" s="31"/>
      <c r="Q104" s="32">
        <f>IF(OR(I104&lt;&gt;"",K104&lt;&gt;"",M104&lt;&gt;"",O104&lt;&gt;""),+I104+K104+M104+O104,"")</f>
      </c>
      <c r="S104" s="118"/>
    </row>
    <row r="105" spans="1:19" ht="12.75">
      <c r="A105" s="121" t="s">
        <v>56</v>
      </c>
      <c r="B105" s="121"/>
      <c r="C105" s="46" t="s">
        <v>291</v>
      </c>
      <c r="I105" s="30"/>
      <c r="S105" s="118"/>
    </row>
    <row r="106" spans="1:19" ht="12.75">
      <c r="A106" s="121"/>
      <c r="B106" s="121"/>
      <c r="C106" s="30" t="s">
        <v>386</v>
      </c>
      <c r="I106" s="28">
        <f>IF(OR($Q$104&lt;&gt;"",I104&lt;&gt;""),IF($Q$104=0,0,ROUND(+I104/$Q$104,4)),"")</f>
      </c>
      <c r="J106" s="38"/>
      <c r="K106" s="28">
        <f>IF(OR($Q$104&lt;&gt;"",K104&lt;&gt;""),IF($Q$104=0,0,ROUND(+K104/$Q$104,4)),"")</f>
      </c>
      <c r="L106" s="38"/>
      <c r="M106" s="28">
        <f>IF(OR($Q$104&lt;&gt;"",M104&lt;&gt;""),IF($Q$104=0,0,ROUND(+M104/$Q$104,4)),"")</f>
      </c>
      <c r="N106" s="38"/>
      <c r="O106" s="28">
        <f>IF(OR($Q$104&lt;&gt;"",O104&lt;&gt;""),IF($Q$104=0,0,ROUND(+O104/$Q$104,4)),"")</f>
      </c>
      <c r="P106" s="38"/>
      <c r="Q106" s="28">
        <f>IF(OR(I106&lt;&gt;"",K106&lt;&gt;"",M106&lt;&gt;"",O106&lt;&gt;""),+I106+K106+M106+O106,"")</f>
      </c>
      <c r="S106" s="118"/>
    </row>
    <row r="107" spans="1:19" ht="12.75" hidden="1">
      <c r="A107" s="121"/>
      <c r="B107" s="121"/>
      <c r="C107" s="135"/>
      <c r="E107" s="135"/>
      <c r="F107" s="135"/>
      <c r="G107" s="135"/>
      <c r="H107" s="136"/>
      <c r="I107" s="39">
        <f>IF(OR(I26&lt;&gt;"",I106&lt;&gt;"",$Q$100&lt;&gt;""),IF(I26=0,0,-I106*$Q$100/I26*100),"")</f>
      </c>
      <c r="J107" s="39"/>
      <c r="K107" s="39">
        <f>IF(OR(K26&lt;&gt;"",K106&lt;&gt;"",$Q$100&lt;&gt;""),IF(K26=0,0,-K106*$Q$100/K26*100),"")</f>
      </c>
      <c r="L107" s="39"/>
      <c r="M107" s="39">
        <f>IF(OR(M26&lt;&gt;"",M106&lt;&gt;"",$Q$100&lt;&gt;""),IF(M26=0,0,-M106*$Q$100/M26*100),"")</f>
      </c>
      <c r="N107" s="39"/>
      <c r="O107" s="39">
        <f>IF(OR(O26&lt;&gt;"",O106&lt;&gt;"",$Q$100&lt;&gt;""),IF(O26=0,0,-O106*$Q$100/O26*100),"")</f>
      </c>
      <c r="P107" s="38"/>
      <c r="Q107" s="37"/>
      <c r="S107" s="118"/>
    </row>
    <row r="108" spans="1:19" ht="12.75">
      <c r="A108" s="121" t="s">
        <v>57</v>
      </c>
      <c r="B108" s="121"/>
      <c r="C108" s="135" t="s">
        <v>387</v>
      </c>
      <c r="E108" s="135"/>
      <c r="F108" s="135"/>
      <c r="G108" s="135"/>
      <c r="H108" s="136"/>
      <c r="I108" s="39"/>
      <c r="J108" s="39"/>
      <c r="K108" s="39"/>
      <c r="L108" s="39"/>
      <c r="M108" s="39"/>
      <c r="N108" s="39"/>
      <c r="O108" s="39"/>
      <c r="P108" s="38"/>
      <c r="Q108" s="38"/>
      <c r="S108" s="118"/>
    </row>
    <row r="109" spans="1:19" ht="12.75">
      <c r="A109" s="121"/>
      <c r="C109" s="220" t="s">
        <v>294</v>
      </c>
      <c r="E109" s="135"/>
      <c r="F109" s="135"/>
      <c r="G109" s="135"/>
      <c r="H109" s="136"/>
      <c r="I109" s="56">
        <f>IF(OR(I102&lt;&gt;"",I107&lt;&gt;""),IF(I102&gt;0,IF(I102+I107&lt;(I102*-1),-I102,ROUND(I107,4)),0),"")</f>
      </c>
      <c r="J109" s="39"/>
      <c r="K109" s="56">
        <f>IF(OR(K102&lt;&gt;"",K107&lt;&gt;""),IF(K102&gt;0,IF(K102+K107&lt;(K102*-1),-K102,ROUND(K107,4)),0),"")</f>
      </c>
      <c r="L109" s="39"/>
      <c r="M109" s="56">
        <f>IF(OR(M102&lt;&gt;"",M107&lt;&gt;""),IF(M102&gt;0,IF(M102+M107&lt;(M102*-1),-M102,ROUND(M107,4)),0),"")</f>
      </c>
      <c r="N109" s="39"/>
      <c r="O109" s="56">
        <f>IF(OR(O102&lt;&gt;"",O107&lt;&gt;""),IF(O102&gt;0,IF(O102+O107&lt;(O102*-1),-O102,ROUND(O107,4)),0),"")</f>
      </c>
      <c r="P109" s="38"/>
      <c r="Q109" s="28">
        <f>IF(OR(I109&lt;&gt;"",K109&lt;&gt;"",M109&lt;&gt;"",O109&lt;&gt;""),+I109+K109+M109+O109,"")</f>
      </c>
      <c r="S109" s="118"/>
    </row>
    <row r="110" spans="1:20" ht="12.75">
      <c r="A110" s="121" t="s">
        <v>75</v>
      </c>
      <c r="C110" s="27" t="s">
        <v>302</v>
      </c>
      <c r="E110" s="27"/>
      <c r="F110" s="27"/>
      <c r="G110" s="27"/>
      <c r="I110" s="28">
        <f>IF(OR(I92&lt;&gt;"",I109&lt;&gt;""),ROUND(+I92+I109,4),"")</f>
      </c>
      <c r="J110" s="38"/>
      <c r="K110" s="28">
        <f>IF(OR(K92&lt;&gt;"",K109&lt;&gt;""),ROUND(+K92+K109,4),"")</f>
      </c>
      <c r="L110" s="38"/>
      <c r="M110" s="28">
        <f>IF(OR(M92&lt;&gt;"",M109&lt;&gt;""),ROUND(+M92+M109,4),"")</f>
      </c>
      <c r="N110" s="38"/>
      <c r="O110" s="28">
        <f>IF(OR(O92&lt;&gt;"",O109&lt;&gt;""),ROUND(+O92+O109,4),"")</f>
      </c>
      <c r="P110" s="38"/>
      <c r="Q110" s="38"/>
      <c r="R110" s="123"/>
      <c r="S110" s="124"/>
      <c r="T110" s="24"/>
    </row>
    <row r="111" spans="1:20" ht="12.75">
      <c r="A111" s="121" t="s">
        <v>84</v>
      </c>
      <c r="C111" s="53" t="s">
        <v>82</v>
      </c>
      <c r="E111" s="27"/>
      <c r="F111" s="27"/>
      <c r="G111" s="27"/>
      <c r="I111" s="38"/>
      <c r="J111" s="38"/>
      <c r="K111" s="38"/>
      <c r="L111" s="38"/>
      <c r="M111" s="38"/>
      <c r="N111" s="38"/>
      <c r="O111" s="38"/>
      <c r="P111" s="38"/>
      <c r="Q111" s="38"/>
      <c r="R111" s="123"/>
      <c r="S111" s="124"/>
      <c r="T111" s="24"/>
    </row>
    <row r="112" spans="1:20" ht="12.75">
      <c r="A112" s="121"/>
      <c r="C112" s="27" t="s">
        <v>156</v>
      </c>
      <c r="E112" s="27"/>
      <c r="F112" s="27"/>
      <c r="G112" s="27"/>
      <c r="I112" s="28">
        <f>IF(OR(I92&lt;&gt;"",I109&lt;&gt;""),IF(+I110&lt;1,ROUND(+I92+I109,3),ROUND(+I92+I109,4)),"")</f>
      </c>
      <c r="J112" s="38"/>
      <c r="K112" s="28">
        <f>IF(OR(K92&lt;&gt;"",K109&lt;&gt;""),IF(+K110&lt;1,ROUND(+K92+K109,3),ROUND(+K92+K109,4)),"")</f>
      </c>
      <c r="L112" s="38"/>
      <c r="M112" s="28">
        <f>IF(OR(M92&lt;&gt;"",M109&lt;&gt;""),IF(+M110&lt;1,ROUND(+M92+M109,3),ROUND(+M92+M109,4)),"")</f>
      </c>
      <c r="N112" s="38"/>
      <c r="O112" s="28">
        <f>IF(OR(O92&lt;&gt;"",O109&lt;&gt;""),IF(+O110&lt;1,ROUND(+O92+O109,3),ROUND(+O92+O109,4)),"")</f>
      </c>
      <c r="P112" s="38"/>
      <c r="Q112" s="38"/>
      <c r="R112" s="123"/>
      <c r="S112" s="124"/>
      <c r="T112" s="24"/>
    </row>
    <row r="113" spans="1:20" ht="12.75">
      <c r="A113" s="121"/>
      <c r="D113" s="27"/>
      <c r="E113" s="27"/>
      <c r="F113" s="27"/>
      <c r="G113" s="27"/>
      <c r="I113" s="123"/>
      <c r="J113" s="123"/>
      <c r="K113" s="123"/>
      <c r="L113" s="123"/>
      <c r="M113" s="123"/>
      <c r="N113" s="123"/>
      <c r="O113" s="123"/>
      <c r="P113" s="123"/>
      <c r="Q113" s="123"/>
      <c r="R113" s="123"/>
      <c r="S113" s="124"/>
      <c r="T113" s="24"/>
    </row>
    <row r="114" spans="1:19" ht="12.75">
      <c r="A114" s="121"/>
      <c r="C114" s="133" t="s">
        <v>58</v>
      </c>
      <c r="S114" s="118"/>
    </row>
    <row r="115" spans="1:19" ht="12.75">
      <c r="A115" s="121" t="s">
        <v>85</v>
      </c>
      <c r="B115" s="121"/>
      <c r="C115" s="30" t="s">
        <v>388</v>
      </c>
      <c r="I115" s="32">
        <f>IF(OR(I16&lt;&gt;"",I112&lt;&gt;""),ROUND(+I16*I112/100,0),"")</f>
      </c>
      <c r="J115" s="31"/>
      <c r="K115" s="32">
        <f>IF(OR(K16&lt;&gt;"",K112&lt;&gt;""),ROUND(+K16*K112/100,0),"")</f>
      </c>
      <c r="L115" s="31"/>
      <c r="M115" s="32">
        <f>IF(OR(M16&lt;&gt;"",M112&lt;&gt;""),ROUND(+M16*M112/100,0),"")</f>
      </c>
      <c r="N115" s="31"/>
      <c r="O115" s="32">
        <f>IF(OR(O16&lt;&gt;"",O112&lt;&gt;""),ROUND(+O16*O112/100,0),"")</f>
      </c>
      <c r="P115" s="31"/>
      <c r="Q115" s="32">
        <f>IF(OR(I115&lt;&gt;"",K115&lt;&gt;"",M115&lt;&gt;"",O115&lt;&gt;""),+I115+K115+M115+O115,"")</f>
      </c>
      <c r="S115" s="118"/>
    </row>
    <row r="116" spans="1:19" ht="12.75">
      <c r="A116" s="121" t="s">
        <v>86</v>
      </c>
      <c r="B116" s="121"/>
      <c r="C116" s="30" t="s">
        <v>305</v>
      </c>
      <c r="J116" s="31"/>
      <c r="K116" s="31"/>
      <c r="L116" s="31"/>
      <c r="M116" s="31"/>
      <c r="N116" s="31"/>
      <c r="O116" s="31"/>
      <c r="P116" s="31"/>
      <c r="Q116" s="32">
        <f>+Q16</f>
      </c>
      <c r="S116" s="118"/>
    </row>
    <row r="117" spans="1:19" ht="12.75">
      <c r="A117" s="121" t="s">
        <v>87</v>
      </c>
      <c r="B117" s="121"/>
      <c r="C117" s="30" t="s">
        <v>306</v>
      </c>
      <c r="I117" s="38"/>
      <c r="J117" s="38"/>
      <c r="K117" s="38"/>
      <c r="L117" s="38"/>
      <c r="M117" s="38"/>
      <c r="N117" s="38"/>
      <c r="O117" s="38"/>
      <c r="P117" s="38"/>
      <c r="Q117" s="28">
        <f>IF(OR(Q116&lt;&gt;"",Q115&lt;&gt;""),IF(Q116=0,0,IF(+Q115/Q116*100&lt;1,ROUND(+Q115/Q116*100,3),ROUND(Q115/Q116*100,4))),"")</f>
      </c>
      <c r="S117" s="118"/>
    </row>
    <row r="118" spans="1:19" ht="12.75">
      <c r="A118" s="121" t="s">
        <v>89</v>
      </c>
      <c r="B118" s="121"/>
      <c r="C118" s="137" t="s">
        <v>389</v>
      </c>
      <c r="E118" s="27"/>
      <c r="F118" s="27"/>
      <c r="G118" s="27"/>
      <c r="H118" s="27"/>
      <c r="I118" s="138"/>
      <c r="J118" s="38"/>
      <c r="K118" s="38"/>
      <c r="L118" s="38"/>
      <c r="M118" s="38"/>
      <c r="N118" s="38"/>
      <c r="O118" s="38"/>
      <c r="P118" s="38"/>
      <c r="Q118" s="38"/>
      <c r="S118" s="118"/>
    </row>
    <row r="119" spans="1:19" ht="12.75">
      <c r="A119" s="121"/>
      <c r="C119" s="27" t="s">
        <v>390</v>
      </c>
      <c r="E119" s="27"/>
      <c r="F119" s="27"/>
      <c r="G119" s="27"/>
      <c r="H119" s="27"/>
      <c r="I119" s="138"/>
      <c r="J119" s="38"/>
      <c r="K119" s="38"/>
      <c r="L119" s="38"/>
      <c r="M119" s="38"/>
      <c r="N119" s="38"/>
      <c r="O119" s="38"/>
      <c r="P119" s="38"/>
      <c r="Q119" s="38"/>
      <c r="S119" s="118"/>
    </row>
    <row r="120" spans="1:19" ht="12.75">
      <c r="A120" s="121"/>
      <c r="C120" s="53" t="s">
        <v>391</v>
      </c>
      <c r="E120" s="27"/>
      <c r="F120" s="27"/>
      <c r="G120" s="27"/>
      <c r="H120" s="27"/>
      <c r="I120" s="28">
        <f>IF(I112&lt;&gt;"",IF(I112&lt;1,ROUND(I112,3),ROUND(I112,4)),"")</f>
      </c>
      <c r="J120" s="38"/>
      <c r="K120" s="28">
        <f>IF(K112&lt;&gt;"",IF(K112&lt;1,ROUND(K112,3),ROUND(K112,4)),"")</f>
      </c>
      <c r="L120" s="38"/>
      <c r="M120" s="28">
        <f>IF(M112&lt;&gt;"",IF(M112&lt;1,ROUND(M112,3),ROUND(M112,4)),"")</f>
      </c>
      <c r="N120" s="38"/>
      <c r="O120" s="28">
        <f>IF(O112&lt;&gt;"",IF(O112&lt;1,ROUND(O112,3),ROUND(O112,4)),"")</f>
      </c>
      <c r="P120" s="38"/>
      <c r="Q120" s="38"/>
      <c r="S120" s="118"/>
    </row>
    <row r="121" spans="1:19" ht="12.75">
      <c r="A121" s="121"/>
      <c r="S121" s="139"/>
    </row>
    <row r="122" spans="1:20" ht="12.75">
      <c r="A122" s="218"/>
      <c r="B122" s="134"/>
      <c r="C122" s="94" t="s">
        <v>312</v>
      </c>
      <c r="E122" s="75"/>
      <c r="F122" s="75"/>
      <c r="G122" s="75"/>
      <c r="H122" s="79"/>
      <c r="I122" s="36"/>
      <c r="J122" s="75"/>
      <c r="K122" s="75"/>
      <c r="L122" s="75"/>
      <c r="M122" s="75"/>
      <c r="N122" s="75"/>
      <c r="O122" s="75"/>
      <c r="P122" s="75"/>
      <c r="Q122" s="75"/>
      <c r="R122" s="75"/>
      <c r="S122" s="118"/>
      <c r="T122" s="75"/>
    </row>
    <row r="123" spans="1:19" ht="12.75">
      <c r="A123" s="121" t="s">
        <v>106</v>
      </c>
      <c r="C123" s="27" t="s">
        <v>392</v>
      </c>
      <c r="E123" s="27"/>
      <c r="F123" s="27"/>
      <c r="G123" s="27"/>
      <c r="I123" s="34">
        <f>IF(OR(I120&lt;&gt;"",I$16&lt;&gt;""),ROUND(+I120*I$16/100,2),"")</f>
      </c>
      <c r="J123" s="140"/>
      <c r="K123" s="34">
        <f>IF(OR(K120&lt;&gt;"",K$16&lt;&gt;""),ROUND(+K120*K$16/100,2),"")</f>
      </c>
      <c r="L123" s="140"/>
      <c r="M123" s="34">
        <f>IF(OR(M120&lt;&gt;"",M$16&lt;&gt;""),ROUND(+M120*M$16/100,2),"")</f>
      </c>
      <c r="N123" s="140"/>
      <c r="O123" s="34">
        <f>IF(OR(O120&lt;&gt;"",O$16&lt;&gt;""),ROUND(+O120*O$16/100,2),"")</f>
      </c>
      <c r="P123" s="140"/>
      <c r="Q123" s="34">
        <f>IF(OR(I123&lt;&gt;"",K123&lt;&gt;"",M123&lt;&gt;"",O123&lt;&gt;""),+I123+K123+M123+O123,"")</f>
      </c>
      <c r="S123" s="118"/>
    </row>
    <row r="124" spans="1:19" ht="12.75">
      <c r="A124" s="121" t="s">
        <v>107</v>
      </c>
      <c r="C124" s="246" t="s">
        <v>393</v>
      </c>
      <c r="D124" s="247"/>
      <c r="E124" s="247"/>
      <c r="F124" s="247"/>
      <c r="G124" s="247"/>
      <c r="I124" s="140"/>
      <c r="J124" s="140"/>
      <c r="K124" s="140"/>
      <c r="L124" s="140"/>
      <c r="M124" s="140"/>
      <c r="N124" s="140"/>
      <c r="O124" s="140"/>
      <c r="P124" s="140"/>
      <c r="Q124" s="140"/>
      <c r="S124" s="118"/>
    </row>
    <row r="125" spans="1:19" ht="12.75">
      <c r="A125" s="121"/>
      <c r="C125" s="247"/>
      <c r="D125" s="247"/>
      <c r="E125" s="247"/>
      <c r="F125" s="247"/>
      <c r="G125" s="247"/>
      <c r="I125" s="34">
        <f>IF(OR($T$92&lt;&gt;"",I16&lt;&gt;""),ROUND(+$T$92*I16/100,2),"")</f>
      </c>
      <c r="J125" s="140"/>
      <c r="K125" s="34">
        <f>IF(OR($T$92&lt;&gt;"",K16&lt;&gt;""),ROUND(+$T$92*K16/100,2),"")</f>
      </c>
      <c r="L125" s="140"/>
      <c r="M125" s="34">
        <f>IF(OR($T$92&lt;&gt;"",M16&lt;&gt;""),ROUND(+$T$92*M16/100,2),"")</f>
      </c>
      <c r="N125" s="140"/>
      <c r="O125" s="34">
        <f>IF(OR($T$92&lt;&gt;"",O16&lt;&gt;""),ROUND(+$T$92*O16/100,2),"")</f>
      </c>
      <c r="P125" s="140"/>
      <c r="Q125" s="34">
        <f>IF(OR(I125&lt;&gt;"",K125&lt;&gt;"",M125&lt;&gt;"",O125&lt;&gt;""),+I125+K125+M125+O125,"")</f>
      </c>
      <c r="S125" s="118"/>
    </row>
    <row r="126" spans="1:19" ht="12.75">
      <c r="A126" s="121" t="s">
        <v>108</v>
      </c>
      <c r="C126" s="30" t="s">
        <v>394</v>
      </c>
      <c r="I126" s="34">
        <f>IF(OR(I123&lt;&gt;"",I125&lt;&gt;""),+I123-I125,"")</f>
      </c>
      <c r="J126" s="140"/>
      <c r="K126" s="34">
        <f>IF(OR(K123&lt;&gt;"",K125&lt;&gt;""),+K123-K125,"")</f>
      </c>
      <c r="L126" s="140"/>
      <c r="M126" s="34">
        <f>IF(OR(M123&lt;&gt;"",M125&lt;&gt;""),+M123-M125,"")</f>
      </c>
      <c r="N126" s="140"/>
      <c r="O126" s="34">
        <f>IF(OR(O123&lt;&gt;"",O125&lt;&gt;""),+O123-O125,"")</f>
      </c>
      <c r="P126" s="140"/>
      <c r="Q126" s="34">
        <f>IF(OR(I126&lt;&gt;"",K126&lt;&gt;"",M126&lt;&gt;"",O126&lt;&gt;""),+I126+K126+M126+O126,"")</f>
      </c>
      <c r="S126" s="118"/>
    </row>
    <row r="127" spans="1:19" ht="12.75">
      <c r="A127" s="121" t="s">
        <v>109</v>
      </c>
      <c r="C127" s="30" t="s">
        <v>395</v>
      </c>
      <c r="I127" s="25">
        <f>IF(OR('Data Entry Page'!J20&lt;&gt;"",+I126&lt;&gt;"",I125&lt;&gt;""),IF('Data Entry Page'!J20=0,0,ROUND(+I126/I125,4)),"")</f>
      </c>
      <c r="J127" s="29"/>
      <c r="K127" s="25">
        <f>IF(OR('Data Entry Page'!L20&lt;&gt;"",+K126&lt;&gt;"",K125&lt;&gt;""),IF('Data Entry Page'!L20=0,0,ROUND(+K126/K125,4)),"")</f>
      </c>
      <c r="L127" s="29"/>
      <c r="M127" s="25">
        <f>IF(OR('Data Entry Page'!N20&lt;&gt;"",+M126&lt;&gt;"",M125&lt;&gt;""),IF('Data Entry Page'!N20=0,0,ROUND(+M126/M125,4)),"")</f>
      </c>
      <c r="N127" s="29"/>
      <c r="O127" s="25">
        <f>IF(OR('Data Entry Page'!P20&lt;&gt;"",+O126&lt;&gt;"",O125&lt;&gt;""),IF('Data Entry Page'!P20=0,0,ROUND(+O126/O125,4)),"")</f>
      </c>
      <c r="P127" s="29"/>
      <c r="Q127" s="25">
        <f>IF(OR('Data Entry Page'!R20&lt;&gt;"",+Q126&lt;&gt;"",Q125&lt;&gt;""),IF('Data Entry Page'!R20=0,0,ROUND(+Q126/Q125,4)),"")</f>
      </c>
      <c r="S127" s="118"/>
    </row>
    <row r="128" spans="1:19" ht="12.75">
      <c r="A128" s="121"/>
      <c r="S128" s="118"/>
    </row>
    <row r="129" spans="1:19" ht="12.75">
      <c r="A129" s="121"/>
      <c r="B129" s="30"/>
      <c r="C129" s="133" t="s">
        <v>313</v>
      </c>
      <c r="G129" s="80"/>
      <c r="H129" s="31"/>
      <c r="I129" s="30"/>
      <c r="S129" s="118"/>
    </row>
    <row r="130" spans="1:19" ht="12.75">
      <c r="A130" s="121" t="s">
        <v>94</v>
      </c>
      <c r="B130" s="30"/>
      <c r="C130" s="30" t="s">
        <v>396</v>
      </c>
      <c r="G130" s="80"/>
      <c r="H130" s="30"/>
      <c r="I130" s="28">
        <f>IF(+'Informational Summary Page'!K28&lt;&gt;"",+'Informational Summary Page'!K28,"")</f>
      </c>
      <c r="J130" s="38"/>
      <c r="K130" s="28">
        <f>IF(+'Informational Summary Page'!M28&lt;&gt;"",+'Informational Summary Page'!M28,"")</f>
      </c>
      <c r="L130" s="38"/>
      <c r="M130" s="28">
        <f>IF(+'Informational Summary Page'!O28&lt;&gt;"",+'Informational Summary Page'!O28,"")</f>
      </c>
      <c r="N130" s="38"/>
      <c r="O130" s="28">
        <f>IF(+'Informational Summary Page'!Q28&lt;&gt;"",+'Informational Summary Page'!Q28,"")</f>
      </c>
      <c r="S130" s="118"/>
    </row>
    <row r="131" spans="1:19" ht="12.75">
      <c r="A131" s="145" t="s">
        <v>95</v>
      </c>
      <c r="B131" s="30"/>
      <c r="C131" s="30" t="s">
        <v>315</v>
      </c>
      <c r="G131" s="80"/>
      <c r="H131" s="30"/>
      <c r="I131" s="28">
        <f>IF(I130&lt;&gt;"",IF(+'Summary Page'!K42&lt;&gt;"",+'Summary Page'!K42,0),"")</f>
      </c>
      <c r="J131" s="38"/>
      <c r="K131" s="28">
        <f>IF(K130&lt;&gt;"",IF(+'Summary Page'!M42&lt;&gt;"",+'Summary Page'!M42,0),"")</f>
      </c>
      <c r="L131" s="38"/>
      <c r="M131" s="28">
        <f>IF(M130&lt;&gt;"",IF(+'Summary Page'!O42&lt;&gt;"",+'Summary Page'!O42,0),"")</f>
      </c>
      <c r="N131" s="38"/>
      <c r="O131" s="28">
        <f>IF(O130&lt;&gt;"",IF(+'Summary Page'!Q42&lt;&gt;"",+'Summary Page'!Q42,0),"")</f>
      </c>
      <c r="S131" s="118"/>
    </row>
    <row r="132" spans="1:19" ht="12.75">
      <c r="A132" s="145" t="s">
        <v>96</v>
      </c>
      <c r="B132" s="30"/>
      <c r="C132" s="30" t="s">
        <v>397</v>
      </c>
      <c r="G132" s="80"/>
      <c r="H132" s="30"/>
      <c r="I132" s="28">
        <f>IF(OR(I130&lt;&gt;"",I131&lt;&gt;""),+I130+I131,"")</f>
      </c>
      <c r="J132" s="38"/>
      <c r="K132" s="28">
        <f>IF(OR(K130&lt;&gt;"",K131&lt;&gt;""),+K130+K131,"")</f>
      </c>
      <c r="L132" s="38"/>
      <c r="M132" s="28">
        <f>IF(OR(M130&lt;&gt;"",M131&lt;&gt;""),+M130+M131,"")</f>
      </c>
      <c r="N132" s="38"/>
      <c r="O132" s="28">
        <f>IF(OR(O130&lt;&gt;"",O131&lt;&gt;""),+O130+O131,"")</f>
      </c>
      <c r="S132" s="118"/>
    </row>
    <row r="133" spans="1:19" ht="12.75">
      <c r="A133" s="121" t="s">
        <v>97</v>
      </c>
      <c r="B133" s="30"/>
      <c r="C133" s="30" t="s">
        <v>322</v>
      </c>
      <c r="G133" s="80"/>
      <c r="H133" s="30"/>
      <c r="I133" s="32">
        <f>IF(+I$16&lt;&gt;"",+I$16,"")</f>
      </c>
      <c r="J133" s="31"/>
      <c r="K133" s="32">
        <f>IF(+K$16&lt;&gt;"",+K$16,"")</f>
      </c>
      <c r="L133" s="31"/>
      <c r="M133" s="32">
        <f>IF(+M$16&lt;&gt;"",+M$16,"")</f>
      </c>
      <c r="N133" s="31"/>
      <c r="O133" s="32">
        <f>IF(+O$16&lt;&gt;"",+O$16,"")</f>
      </c>
      <c r="P133" s="31"/>
      <c r="Q133" s="32">
        <f>IF(OR(I133&lt;&gt;"",K133&lt;&gt;"",M133&lt;&gt;"",O133&lt;&gt;""),+I133+K133+M133+O133,"")</f>
      </c>
      <c r="S133" s="118"/>
    </row>
    <row r="134" spans="1:19" ht="12.75">
      <c r="A134" s="145" t="s">
        <v>98</v>
      </c>
      <c r="B134" s="30"/>
      <c r="C134" s="30" t="s">
        <v>398</v>
      </c>
      <c r="G134" s="80"/>
      <c r="H134" s="30"/>
      <c r="I134" s="32">
        <f>IF(OR(I132&lt;&gt;"",I133&lt;&gt;""),ROUND(+I132*I133/100,0),"")</f>
      </c>
      <c r="J134" s="31"/>
      <c r="K134" s="32">
        <f>IF(OR(K132&lt;&gt;"",K133&lt;&gt;""),ROUND(+K132*K133/100,0),"")</f>
      </c>
      <c r="L134" s="31"/>
      <c r="M134" s="32">
        <f>IF(OR(M132&lt;&gt;"",M133&lt;&gt;""),ROUND(+M132*M133/100,0),"")</f>
      </c>
      <c r="N134" s="31"/>
      <c r="O134" s="32">
        <f>IF(OR(O132&lt;&gt;"",O133&lt;&gt;""),ROUND(+O132*O133/100,0),"")</f>
      </c>
      <c r="P134" s="31"/>
      <c r="Q134" s="32">
        <f>IF(OR(I134&lt;&gt;"",K134&lt;&gt;"",M134&lt;&gt;"",O134&lt;&gt;""),+I134+K134+M134+O134,"")</f>
      </c>
      <c r="S134" s="118"/>
    </row>
    <row r="135" spans="1:19" ht="12.75">
      <c r="A135" s="145" t="s">
        <v>99</v>
      </c>
      <c r="B135" s="30"/>
      <c r="C135" s="30" t="s">
        <v>399</v>
      </c>
      <c r="G135" s="80"/>
      <c r="H135" s="30"/>
      <c r="Q135" s="28">
        <f>IF(OR(Q133&lt;&gt;"",Q134&lt;&gt;""),IF(Q133=0,0,ROUND(+Q134/Q133*100,4)),"")</f>
      </c>
      <c r="S135" s="118"/>
    </row>
    <row r="136" spans="1:19" ht="12.75">
      <c r="A136" s="121" t="s">
        <v>100</v>
      </c>
      <c r="B136" s="30"/>
      <c r="C136" s="30" t="s">
        <v>320</v>
      </c>
      <c r="G136" s="80"/>
      <c r="H136" s="30"/>
      <c r="I136" s="28">
        <f>IF(I130&lt;&gt;"",IF(+'Summary Page'!K40&lt;&gt;"",+'Summary Page'!K40,0),"")</f>
      </c>
      <c r="J136" s="38"/>
      <c r="K136" s="28">
        <f>IF(K130&lt;&gt;"",IF(+'Summary Page'!M40&lt;&gt;"",+'Summary Page'!M40,0),"")</f>
      </c>
      <c r="L136" s="38"/>
      <c r="M136" s="28">
        <f>IF(M130&lt;&gt;"",IF(+'Summary Page'!O40&lt;&gt;"",+'Summary Page'!O40,0),"")</f>
      </c>
      <c r="N136" s="38"/>
      <c r="O136" s="28">
        <f>IF(O130&lt;&gt;"",IF(+'Summary Page'!Q40&lt;&gt;"",+'Summary Page'!Q40,0),"")</f>
      </c>
      <c r="S136" s="118"/>
    </row>
    <row r="137" spans="1:19" ht="12.75">
      <c r="A137" s="121" t="s">
        <v>101</v>
      </c>
      <c r="B137" s="30"/>
      <c r="C137" s="30" t="s">
        <v>321</v>
      </c>
      <c r="G137" s="80"/>
      <c r="H137" s="30"/>
      <c r="I137" s="28">
        <f>IF(OR(I132&lt;&gt;"",I136&lt;&gt;""),+I132-I136,"")</f>
      </c>
      <c r="J137" s="38"/>
      <c r="K137" s="28">
        <f>IF(OR(K132&lt;&gt;"",K136&lt;&gt;""),+K132-K136,"")</f>
      </c>
      <c r="L137" s="38"/>
      <c r="M137" s="28">
        <f>IF(OR(M132&lt;&gt;"",M136&lt;&gt;""),+M132-M136,"")</f>
      </c>
      <c r="N137" s="38"/>
      <c r="O137" s="28">
        <f>IF(OR(O132&lt;&gt;"",O136&lt;&gt;""),+O132-O136,"")</f>
      </c>
      <c r="S137" s="118"/>
    </row>
    <row r="138" spans="1:19" ht="12.75">
      <c r="A138" s="121" t="s">
        <v>102</v>
      </c>
      <c r="B138" s="30"/>
      <c r="C138" s="30" t="s">
        <v>400</v>
      </c>
      <c r="G138" s="80"/>
      <c r="H138" s="30"/>
      <c r="I138" s="32">
        <f>IF(+I$16&lt;&gt;"",+I$16,"")</f>
      </c>
      <c r="J138" s="31"/>
      <c r="K138" s="32">
        <f>IF(+K$16&lt;&gt;"",+K$16,"")</f>
      </c>
      <c r="L138" s="31"/>
      <c r="M138" s="32">
        <f>IF(+M$16&lt;&gt;"",+M$16,"")</f>
      </c>
      <c r="N138" s="31"/>
      <c r="O138" s="32">
        <f>IF(+O$16&lt;&gt;"",+O$16,"")</f>
      </c>
      <c r="P138" s="31"/>
      <c r="Q138" s="32">
        <f>IF(OR(I138&lt;&gt;"",K138&lt;&gt;"",M138&lt;&gt;"",O138&lt;&gt;""),+I138+K138+M138+O138,"")</f>
      </c>
      <c r="S138" s="118"/>
    </row>
    <row r="139" spans="1:19" ht="12.75">
      <c r="A139" s="121" t="s">
        <v>103</v>
      </c>
      <c r="B139" s="30"/>
      <c r="C139" s="30" t="s">
        <v>401</v>
      </c>
      <c r="G139" s="80"/>
      <c r="H139" s="30"/>
      <c r="I139" s="32">
        <f>IF(OR(I137&lt;&gt;"",I138&lt;&gt;""),ROUND(+I137*I138/100,0),"")</f>
      </c>
      <c r="J139" s="31"/>
      <c r="K139" s="32">
        <f>IF(OR(K137&lt;&gt;"",K138&lt;&gt;""),ROUND(+K137*K138/100,0),"")</f>
      </c>
      <c r="L139" s="31"/>
      <c r="M139" s="32">
        <f>IF(OR(M137&lt;&gt;"",M138&lt;&gt;""),ROUND(+M137*M138/100,0),"")</f>
      </c>
      <c r="N139" s="31"/>
      <c r="O139" s="32">
        <f>IF(OR(O137&lt;&gt;"",O138&lt;&gt;""),ROUND(+O137*O138/100,0),"")</f>
      </c>
      <c r="P139" s="31"/>
      <c r="Q139" s="32">
        <f>IF(OR(I139&lt;&gt;"",K139&lt;&gt;"",M139&lt;&gt;"",O139&lt;&gt;""),+I139+K139+M139+O139,"")</f>
      </c>
      <c r="S139" s="118"/>
    </row>
    <row r="140" spans="1:19" ht="12.75">
      <c r="A140" s="121" t="s">
        <v>104</v>
      </c>
      <c r="B140" s="30"/>
      <c r="C140" s="30" t="s">
        <v>402</v>
      </c>
      <c r="G140" s="80"/>
      <c r="H140" s="30"/>
      <c r="Q140" s="28">
        <f>IF(OR(Q138&lt;&gt;"",Q139&lt;&gt;""),IF(Q138=0,0,ROUND(+Q139/Q138*100,4)),"")</f>
      </c>
      <c r="S140" s="118"/>
    </row>
    <row r="141" spans="1:19" ht="12.75">
      <c r="A141" s="121" t="s">
        <v>105</v>
      </c>
      <c r="B141" s="30"/>
      <c r="C141" s="30" t="s">
        <v>324</v>
      </c>
      <c r="G141" s="80"/>
      <c r="H141" s="30"/>
      <c r="I141" s="28">
        <f>IF(I130&lt;&gt;"",IF(+'Summary Page'!K33&lt;&gt;"",+'Summary Page'!K33,0),"")</f>
      </c>
      <c r="J141" s="38"/>
      <c r="K141" s="28">
        <f>IF(K130&lt;&gt;"",IF(+'Summary Page'!M33&lt;&gt;"",+'Summary Page'!M33,0),"")</f>
      </c>
      <c r="L141" s="38"/>
      <c r="M141" s="28">
        <f>IF(M130&lt;&gt;"",IF(+'Summary Page'!O33&lt;&gt;"",+'Summary Page'!O33,0),"")</f>
      </c>
      <c r="N141" s="38"/>
      <c r="O141" s="28">
        <f>IF(O130&lt;&gt;"",IF(+'Summary Page'!Q33&lt;&gt;"",+'Summary Page'!Q33,0),"")</f>
      </c>
      <c r="S141" s="118"/>
    </row>
    <row r="142" spans="1:19" ht="12.75">
      <c r="A142" s="121" t="s">
        <v>110</v>
      </c>
      <c r="B142" s="30"/>
      <c r="C142" s="30" t="s">
        <v>325</v>
      </c>
      <c r="G142" s="80"/>
      <c r="H142" s="30"/>
      <c r="I142" s="28">
        <f>IF(OR(I137&lt;&gt;"",I141&lt;&gt;""),+I137-I141,"")</f>
      </c>
      <c r="J142" s="38"/>
      <c r="K142" s="28">
        <f>IF(OR(K137&lt;&gt;"",K141&lt;&gt;""),+K137-K141,"")</f>
      </c>
      <c r="L142" s="38"/>
      <c r="M142" s="28">
        <f>IF(OR(M137&lt;&gt;"",M141&lt;&gt;""),+M137-M141,"")</f>
      </c>
      <c r="N142" s="38"/>
      <c r="O142" s="28">
        <f>IF(OR(O137&lt;&gt;"",O141&lt;&gt;""),+O137-O141,"")</f>
      </c>
      <c r="S142" s="118"/>
    </row>
    <row r="143" spans="1:19" ht="12.75">
      <c r="A143" s="121" t="s">
        <v>111</v>
      </c>
      <c r="B143" s="30"/>
      <c r="C143" s="30" t="s">
        <v>322</v>
      </c>
      <c r="G143" s="80"/>
      <c r="H143" s="30"/>
      <c r="I143" s="32">
        <f>IF(+I$16&lt;&gt;"",+I$16,"")</f>
      </c>
      <c r="J143" s="31"/>
      <c r="K143" s="32">
        <f>IF(+K$16&lt;&gt;"",+K$16,"")</f>
      </c>
      <c r="L143" s="31"/>
      <c r="M143" s="32">
        <f>IF(+M$16&lt;&gt;"",+M$16,"")</f>
      </c>
      <c r="N143" s="31"/>
      <c r="O143" s="32">
        <f>IF(+O$16&lt;&gt;"",+O$16,"")</f>
      </c>
      <c r="P143" s="31"/>
      <c r="Q143" s="32">
        <f>IF(OR(I143&lt;&gt;"",K143&lt;&gt;"",M143&lt;&gt;"",O143&lt;&gt;""),+I143+K143+M143+O143,"")</f>
      </c>
      <c r="S143" s="118"/>
    </row>
    <row r="144" spans="1:19" ht="12.75">
      <c r="A144" s="121" t="s">
        <v>119</v>
      </c>
      <c r="B144" s="30"/>
      <c r="C144" s="30" t="s">
        <v>326</v>
      </c>
      <c r="G144" s="80"/>
      <c r="H144" s="30"/>
      <c r="I144" s="32">
        <f>IF(OR(I142&lt;&gt;"",I143&lt;&gt;""),ROUND(+I142*I143/100,0),"")</f>
      </c>
      <c r="J144" s="31"/>
      <c r="K144" s="32">
        <f>IF(OR(K142&lt;&gt;"",K143&lt;&gt;""),ROUND(+K142*K143/100,0),"")</f>
      </c>
      <c r="L144" s="31"/>
      <c r="M144" s="32">
        <f>IF(OR(M142&lt;&gt;"",M143&lt;&gt;""),ROUND(+M142*M143/100,0),"")</f>
      </c>
      <c r="N144" s="31"/>
      <c r="O144" s="32">
        <f>IF(OR(O142&lt;&gt;"",O143&lt;&gt;""),ROUND(+O142*O143/100,0),"")</f>
      </c>
      <c r="P144" s="31"/>
      <c r="Q144" s="32">
        <f>IF(OR(I144&lt;&gt;"",K144&lt;&gt;"",M144&lt;&gt;"",O144&lt;&gt;""),+I144+K144+M144+O144,"")</f>
      </c>
      <c r="S144" s="118"/>
    </row>
    <row r="145" spans="1:19" ht="12.75">
      <c r="A145" s="145" t="s">
        <v>120</v>
      </c>
      <c r="B145" s="30"/>
      <c r="C145" s="30" t="s">
        <v>403</v>
      </c>
      <c r="G145" s="80"/>
      <c r="H145" s="30"/>
      <c r="Q145" s="28">
        <f>IF(OR(Q143&lt;&gt;"",Q144&lt;&gt;""),IF(Q143=0,0,ROUND(+Q144/Q143*100,4)),"")</f>
      </c>
      <c r="S145" s="118"/>
    </row>
    <row r="146" spans="2:19" ht="12.75">
      <c r="B146" s="30"/>
      <c r="C146" s="30"/>
      <c r="G146" s="80"/>
      <c r="H146" s="30"/>
      <c r="S146" s="118"/>
    </row>
  </sheetData>
  <sheetProtection password="E008" sheet="1"/>
  <mergeCells count="10">
    <mergeCell ref="C29:H29"/>
    <mergeCell ref="C46:H46"/>
    <mergeCell ref="C47:H47"/>
    <mergeCell ref="A7:T8"/>
    <mergeCell ref="C124:G125"/>
    <mergeCell ref="C22:H24"/>
    <mergeCell ref="C39:H41"/>
    <mergeCell ref="C15:H15"/>
    <mergeCell ref="C16:H16"/>
    <mergeCell ref="C28:H28"/>
  </mergeCells>
  <printOptions/>
  <pageMargins left="0" right="0" top="0.2" bottom="0" header="0.25" footer="0"/>
  <pageSetup firstPageNumber="1" useFirstPageNumber="1" orientation="landscape" scale="87" r:id="rId1"/>
  <headerFooter>
    <oddHeader>&amp;R
</oddHeader>
    <oddFooter>&amp;L&amp;"Times New Roman,Bold"&amp;11(Form Revised 12-2018)&amp;C&amp;"Times New Roman,Bold"&amp;10Informational Form A</oddFooter>
  </headerFooter>
  <rowBreaks count="2" manualBreakCount="2">
    <brk id="52" max="255" man="1"/>
    <brk id="1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O39"/>
  <sheetViews>
    <sheetView showGridLines="0" zoomScalePageLayoutView="0" workbookViewId="0" topLeftCell="A1">
      <selection activeCell="M2" sqref="M2"/>
    </sheetView>
  </sheetViews>
  <sheetFormatPr defaultColWidth="9.00390625" defaultRowHeight="15.75"/>
  <cols>
    <col min="1" max="1" width="3.125" style="115" customWidth="1"/>
    <col min="2" max="2" width="11.125" style="30" customWidth="1"/>
    <col min="3" max="4" width="10.625" style="30" customWidth="1"/>
    <col min="5" max="5" width="9.125" style="30" customWidth="1"/>
    <col min="6" max="6" width="1.625" style="30" customWidth="1"/>
    <col min="7" max="7" width="10.625" style="30" customWidth="1"/>
    <col min="8" max="8" width="1.37890625" style="30" customWidth="1"/>
    <col min="9" max="9" width="10.625" style="30" customWidth="1"/>
    <col min="10" max="10" width="1.625" style="30" customWidth="1"/>
    <col min="11" max="11" width="10.625" style="30" customWidth="1"/>
    <col min="12" max="12" width="1.37890625" style="30" customWidth="1"/>
    <col min="13" max="13" width="10.625" style="30" customWidth="1"/>
    <col min="14" max="14" width="1.37890625" style="30" customWidth="1"/>
    <col min="15" max="15" width="10.625" style="30" customWidth="1"/>
    <col min="16" max="16" width="1.12109375" style="30" customWidth="1"/>
    <col min="17" max="16384" width="9.00390625" style="30" customWidth="1"/>
  </cols>
  <sheetData>
    <row r="1" spans="1:14" ht="12.75">
      <c r="A1" s="45" t="s">
        <v>149</v>
      </c>
      <c r="L1" s="44" t="s">
        <v>123</v>
      </c>
      <c r="M1" s="47">
        <f ca="1">TODAY()</f>
        <v>45329</v>
      </c>
      <c r="N1" s="44"/>
    </row>
    <row r="2" spans="1:14" ht="12.75">
      <c r="A2" s="142" t="s">
        <v>358</v>
      </c>
      <c r="B2" s="33"/>
      <c r="C2" s="33"/>
      <c r="D2" s="33"/>
      <c r="E2" s="33"/>
      <c r="F2" s="33"/>
      <c r="G2" s="33"/>
      <c r="H2" s="33"/>
      <c r="I2" s="33"/>
      <c r="J2" s="33"/>
      <c r="K2" s="33"/>
      <c r="M2" s="60">
        <f>-'Data Entry Page'!R3</f>
        <v>-2024</v>
      </c>
      <c r="N2" s="143"/>
    </row>
    <row r="3" spans="1:14" ht="12.75">
      <c r="A3" s="200" t="s">
        <v>364</v>
      </c>
      <c r="B3" s="101"/>
      <c r="C3" s="101"/>
      <c r="D3" s="101"/>
      <c r="E3" s="101"/>
      <c r="F3" s="101"/>
      <c r="G3" s="101"/>
      <c r="H3" s="101"/>
      <c r="I3" s="101"/>
      <c r="J3" s="101"/>
      <c r="K3" s="101"/>
      <c r="L3" s="75"/>
      <c r="M3" s="75"/>
      <c r="N3" s="143"/>
    </row>
    <row r="4" spans="1:14" ht="12.75">
      <c r="A4" s="76">
        <f>IF(+'Data Entry Page'!A3&lt;&gt;"",+'Data Entry Page'!A3,"")</f>
      </c>
      <c r="B4" s="76"/>
      <c r="C4" s="76"/>
      <c r="E4" s="72" t="str">
        <f>+'Data Entry Page'!H3</f>
        <v>30</v>
      </c>
      <c r="F4" s="72" t="s">
        <v>77</v>
      </c>
      <c r="G4" s="73" t="s">
        <v>180</v>
      </c>
      <c r="H4" s="73" t="s">
        <v>77</v>
      </c>
      <c r="I4" s="152">
        <f>IF(+'Data Entry Page'!L3&lt;&gt;"",+'Data Entry Page'!L3,"")</f>
      </c>
      <c r="L4" s="76">
        <f>IF(+'Data Entry Page'!N3&lt;&gt;"",+'Data Entry Page'!N3,"")</f>
      </c>
      <c r="M4" s="76"/>
      <c r="N4" s="76"/>
    </row>
    <row r="5" spans="1:14" ht="12.75">
      <c r="A5" s="108" t="s">
        <v>430</v>
      </c>
      <c r="B5" s="57"/>
      <c r="C5" s="57"/>
      <c r="E5" s="57" t="s">
        <v>431</v>
      </c>
      <c r="F5" s="57"/>
      <c r="G5" s="57"/>
      <c r="H5" s="57"/>
      <c r="I5" s="57"/>
      <c r="L5" s="57" t="s">
        <v>414</v>
      </c>
      <c r="M5" s="57"/>
      <c r="N5" s="57"/>
    </row>
    <row r="6" spans="1:14" ht="13.5" thickBot="1">
      <c r="A6" s="111" t="s">
        <v>157</v>
      </c>
      <c r="B6" s="102"/>
      <c r="C6" s="102"/>
      <c r="D6" s="102"/>
      <c r="E6" s="102"/>
      <c r="F6" s="102"/>
      <c r="G6" s="102"/>
      <c r="H6" s="102"/>
      <c r="I6" s="102"/>
      <c r="J6" s="102"/>
      <c r="K6" s="102"/>
      <c r="L6" s="102"/>
      <c r="M6" s="102"/>
      <c r="N6" s="102"/>
    </row>
    <row r="7" spans="1:14" ht="14.25" customHeight="1">
      <c r="A7" s="246" t="s">
        <v>458</v>
      </c>
      <c r="B7" s="246"/>
      <c r="C7" s="246"/>
      <c r="D7" s="246"/>
      <c r="E7" s="246"/>
      <c r="F7" s="246"/>
      <c r="G7" s="246"/>
      <c r="H7" s="246"/>
      <c r="I7" s="246"/>
      <c r="J7" s="246"/>
      <c r="K7" s="246"/>
      <c r="L7" s="246"/>
      <c r="M7" s="246"/>
      <c r="N7" s="246"/>
    </row>
    <row r="8" spans="1:14" ht="12.75">
      <c r="A8" s="246"/>
      <c r="B8" s="246"/>
      <c r="C8" s="246"/>
      <c r="D8" s="246"/>
      <c r="E8" s="246"/>
      <c r="F8" s="246"/>
      <c r="G8" s="246"/>
      <c r="H8" s="246"/>
      <c r="I8" s="246"/>
      <c r="J8" s="246"/>
      <c r="K8" s="246"/>
      <c r="L8" s="246"/>
      <c r="M8" s="246"/>
      <c r="N8" s="246"/>
    </row>
    <row r="9" spans="1:13" ht="12.75">
      <c r="A9" s="121" t="s">
        <v>21</v>
      </c>
      <c r="B9" s="46" t="s">
        <v>331</v>
      </c>
      <c r="M9" s="144">
        <f>IF('Data Entry Page'!F31&lt;&gt;"",+'Data Entry Page'!F31,"")</f>
      </c>
    </row>
    <row r="10" spans="1:13" ht="12.75">
      <c r="A10" s="145" t="s">
        <v>22</v>
      </c>
      <c r="B10" s="46" t="s">
        <v>332</v>
      </c>
      <c r="M10" s="80"/>
    </row>
    <row r="11" spans="1:13" ht="12.75">
      <c r="A11" s="121"/>
      <c r="B11" s="27" t="s">
        <v>158</v>
      </c>
      <c r="C11" s="27"/>
      <c r="D11" s="27"/>
      <c r="E11" s="27"/>
      <c r="F11" s="27"/>
      <c r="G11" s="27"/>
      <c r="H11" s="27"/>
      <c r="I11" s="27"/>
      <c r="J11" s="27"/>
      <c r="K11" s="27"/>
      <c r="L11" s="27"/>
      <c r="M11" s="80"/>
    </row>
    <row r="12" spans="1:13" ht="12.75">
      <c r="A12" s="145" t="s">
        <v>23</v>
      </c>
      <c r="B12" s="46" t="s">
        <v>333</v>
      </c>
      <c r="K12" s="146">
        <f>IF(OR('Data Entry Page'!F38&lt;&gt;"",'Data Entry Page'!F33&lt;&gt;""),IF('Data Entry Page'!F38&gt;0,'Data Entry Page'!F38,0),"")</f>
      </c>
      <c r="L12" s="123"/>
      <c r="M12" s="146">
        <f>IF(OR('Data Entry Page'!F39&lt;&gt;"",'Data Entry Page'!F33&lt;&gt;""),IF('Data Entry Page'!F39&gt;0,'Data Entry Page'!F39,0),"")</f>
      </c>
    </row>
    <row r="13" spans="11:13" ht="12.75">
      <c r="K13" s="80" t="s">
        <v>64</v>
      </c>
      <c r="L13" s="80"/>
      <c r="M13" s="80" t="s">
        <v>65</v>
      </c>
    </row>
    <row r="14" spans="1:13" ht="12.75">
      <c r="A14" s="145" t="s">
        <v>24</v>
      </c>
      <c r="B14" s="30" t="s">
        <v>464</v>
      </c>
      <c r="M14" s="147">
        <f>IF(OR('Data Entry Page'!R31&lt;&gt;"",'Data Entry Page'!F33&lt;&gt;""),IF('Data Entry Page'!R31&gt;0,'Data Entry Page'!R31," "),"")</f>
      </c>
    </row>
    <row r="15" spans="1:13" ht="12.75">
      <c r="A15" s="145" t="s">
        <v>25</v>
      </c>
      <c r="B15" s="46" t="s">
        <v>334</v>
      </c>
      <c r="K15" s="80"/>
      <c r="M15" s="79"/>
    </row>
    <row r="16" spans="2:13" ht="12.75">
      <c r="B16" s="150" t="s">
        <v>159</v>
      </c>
      <c r="J16" s="80"/>
      <c r="K16" s="80"/>
      <c r="M16" s="79"/>
    </row>
    <row r="17" spans="2:13" ht="12.75">
      <c r="B17" s="30" t="s">
        <v>335</v>
      </c>
      <c r="K17" s="80"/>
      <c r="M17" s="148">
        <f>IF('Data Entry Page'!O35&lt;&gt;"",'Data Entry Page'!O35,"")</f>
      </c>
    </row>
    <row r="18" spans="2:13" ht="12.75">
      <c r="B18" s="150" t="s">
        <v>160</v>
      </c>
      <c r="K18" s="80"/>
      <c r="M18" s="79" t="s">
        <v>91</v>
      </c>
    </row>
    <row r="19" spans="2:13" ht="12.75">
      <c r="B19" s="30" t="s">
        <v>161</v>
      </c>
      <c r="K19" s="80"/>
      <c r="M19" s="79"/>
    </row>
    <row r="20" spans="2:13" ht="12.75">
      <c r="B20" s="150" t="s">
        <v>336</v>
      </c>
      <c r="K20" s="146">
        <f>IF('Data Entry Page'!R37&lt;&gt;"",'Data Entry Page'!R37,"")</f>
      </c>
      <c r="L20" s="123"/>
      <c r="M20" s="146">
        <f>IF('Data Entry Page'!R38&lt;&gt;"",'Data Entry Page'!R38,"")</f>
      </c>
    </row>
    <row r="21" spans="11:13" ht="12.75">
      <c r="K21" s="80" t="s">
        <v>64</v>
      </c>
      <c r="L21" s="80"/>
      <c r="M21" s="80" t="s">
        <v>65</v>
      </c>
    </row>
    <row r="22" spans="7:13" ht="12.75">
      <c r="G22" s="233" t="s">
        <v>3</v>
      </c>
      <c r="H22" s="233"/>
      <c r="I22" s="233"/>
      <c r="J22" s="233"/>
      <c r="K22" s="233"/>
      <c r="L22" s="80"/>
      <c r="M22" s="80"/>
    </row>
    <row r="23" spans="7:15" ht="12.75">
      <c r="G23" s="74" t="s">
        <v>2</v>
      </c>
      <c r="H23" s="80"/>
      <c r="I23" s="74" t="s">
        <v>4</v>
      </c>
      <c r="J23" s="80"/>
      <c r="K23" s="74" t="s">
        <v>5</v>
      </c>
      <c r="L23" s="80"/>
      <c r="M23" s="74" t="s">
        <v>63</v>
      </c>
      <c r="O23" s="74" t="s">
        <v>41</v>
      </c>
    </row>
    <row r="24" spans="1:2" ht="12.75">
      <c r="A24" s="145" t="s">
        <v>26</v>
      </c>
      <c r="B24" s="46" t="s">
        <v>337</v>
      </c>
    </row>
    <row r="25" spans="1:13" ht="12.75">
      <c r="A25" s="121"/>
      <c r="B25" s="30" t="s">
        <v>428</v>
      </c>
      <c r="F25" s="30" t="s">
        <v>139</v>
      </c>
      <c r="G25" s="83">
        <f>IF(OR('Data Entry Page'!F35&lt;&gt;"",'Data Entry Page'!F33&lt;&gt;""),IF('Data Entry Page'!F35&gt;0,'Data Entry Page'!F35,""),"")</f>
      </c>
      <c r="I25" s="148">
        <f>IF(OR('Data Entry Page'!H35&lt;&gt;"",'Data Entry Page'!H33&lt;&gt;""),IF('Data Entry Page'!H35&gt;0,'Data Entry Page'!H35,""),"")</f>
      </c>
      <c r="K25" s="148">
        <f>IF(OR('Data Entry Page'!J35&lt;&gt;"",'Data Entry Page'!J33&lt;&gt;""),IF('Data Entry Page'!J35&gt;0,'Data Entry Page'!J35,""),"")</f>
      </c>
      <c r="M25" s="83">
        <f>IF(OR('Data Entry Page'!L35&lt;&gt;"",'Data Entry Page'!L33&lt;&gt;""),IF('Data Entry Page'!L35&gt;0,'Data Entry Page'!L35,""),"")</f>
      </c>
    </row>
    <row r="26" spans="1:2" ht="12.75">
      <c r="A26" s="121"/>
      <c r="B26" s="46" t="s">
        <v>338</v>
      </c>
    </row>
    <row r="27" spans="1:13" ht="12.75">
      <c r="A27" s="121"/>
      <c r="B27" s="30" t="s">
        <v>429</v>
      </c>
      <c r="F27" s="30" t="s">
        <v>140</v>
      </c>
      <c r="G27" s="83">
        <f>IF(OR('Data Entry Page'!F37&lt;&gt;"",'Data Entry Page'!F33&lt;&gt;""),IF('Data Entry Page'!F37&gt;0,'Data Entry Page'!F37,""),"")</f>
      </c>
      <c r="I27" s="28">
        <f>IF(OR('Data Entry Page'!H37&lt;&gt;"",'Data Entry Page'!H33&lt;&gt;""),IF('Data Entry Page'!H37&gt;0,'Data Entry Page'!H37,""),"")</f>
      </c>
      <c r="K27" s="28">
        <f>IF(OR('Data Entry Page'!J37&lt;&gt;"",'Data Entry Page'!J33&lt;&gt;""),IF('Data Entry Page'!J37&gt;0,'Data Entry Page'!J37,""),"")</f>
      </c>
      <c r="M27" s="184">
        <f>IF(OR('Data Entry Page'!L37&lt;&gt;"",'Data Entry Page'!L33&lt;&gt;""),IF('Data Entry Page'!L37&gt;0,'Data Entry Page'!L37,""),"")</f>
      </c>
    </row>
    <row r="28" spans="1:2" ht="12.75">
      <c r="A28" s="145" t="s">
        <v>27</v>
      </c>
      <c r="B28" s="46" t="s">
        <v>339</v>
      </c>
    </row>
    <row r="29" spans="1:2" ht="12.75">
      <c r="A29" s="145"/>
      <c r="B29" s="30" t="s">
        <v>347</v>
      </c>
    </row>
    <row r="30" spans="1:15" ht="12.75">
      <c r="A30" s="121"/>
      <c r="B30" s="30" t="s">
        <v>348</v>
      </c>
      <c r="G30" s="28">
        <f>IF(AND(M9&lt;&gt;"",'Data Entry Page'!F33="No",G27&lt;&gt;""),'Informational Form B'!G27,IF(OR(G25&lt;&gt;"",G27&lt;&gt;""),'Data Entry Page'!J10,""))</f>
      </c>
      <c r="I30" s="28">
        <f>IF(AND(M9&lt;&gt;"",'Data Entry Page'!H33="No",I27&lt;&gt;""),'Informational Form B'!I27,IF(OR(I25&lt;&gt;"",I27&lt;&gt;""),'Data Entry Page'!L10,""))</f>
      </c>
      <c r="K30" s="28">
        <f>IF(AND(M9&lt;&gt;"",'Data Entry Page'!J33="No",K27&lt;&gt;""),'Informational Form B'!K27,IF(OR(K25&lt;&gt;"",K27&lt;&gt;""),'Data Entry Page'!N10,""))</f>
      </c>
      <c r="M30" s="28">
        <f>IF(AND(M9&lt;&gt;"",'Data Entry Page'!L33="No",M27&lt;&gt;""),'Informational Form B'!M27,IF(OR(M25&lt;&gt;"",M27&lt;&gt;""),'Data Entry Page'!P10,""))</f>
      </c>
      <c r="O30" s="37"/>
    </row>
    <row r="31" spans="1:15" ht="12.75">
      <c r="A31" s="145" t="s">
        <v>28</v>
      </c>
      <c r="B31" s="46" t="s">
        <v>349</v>
      </c>
      <c r="I31" s="38"/>
      <c r="K31" s="82"/>
      <c r="O31" s="75"/>
    </row>
    <row r="32" spans="1:15" ht="12.75" customHeight="1">
      <c r="A32" s="145"/>
      <c r="B32" s="30" t="s">
        <v>487</v>
      </c>
      <c r="G32" s="28">
        <f>IF($G25&lt;&gt;"",+$G25+G30,IF($G27&lt;&gt;"",+$G27,G30))</f>
      </c>
      <c r="I32" s="28">
        <f>IF($I25&lt;&gt;"",+$I25+I30,IF($I27&lt;&gt;"",+$I27,I30))</f>
      </c>
      <c r="K32" s="208">
        <f>IF($K25&lt;&gt;"",+$K25+K30,IF($K27&lt;&gt;"",+$K27,K30))</f>
      </c>
      <c r="M32" s="148">
        <f>IF($M25&lt;&gt;"",+$M25+M30,IF($M27&lt;&gt;"",+$M27,M30))</f>
      </c>
      <c r="O32" s="75"/>
    </row>
    <row r="33" spans="1:15" ht="12.75" customHeight="1">
      <c r="A33" s="145" t="s">
        <v>29</v>
      </c>
      <c r="B33" s="27" t="s">
        <v>346</v>
      </c>
      <c r="I33" s="38"/>
      <c r="K33" s="82"/>
      <c r="O33" s="75"/>
    </row>
    <row r="34" spans="1:15" ht="12.75" customHeight="1">
      <c r="A34" s="121"/>
      <c r="B34" s="251" t="s">
        <v>341</v>
      </c>
      <c r="C34" s="251"/>
      <c r="D34" s="251"/>
      <c r="E34" s="251"/>
      <c r="F34" s="251"/>
      <c r="G34" s="28">
        <f>IF(G32&lt;&gt;"",IF(G32&lt;1,ROUND(G32,3),ROUND(G32,4)),"")</f>
      </c>
      <c r="I34" s="28">
        <f>IF(I32&lt;&gt;"",IF(I32&lt;1,ROUND(I32,3),ROUND(I32,4)),"")</f>
      </c>
      <c r="K34" s="28">
        <f>IF(K32&lt;&gt;"",IF(K32&lt;1,ROUND(K32,3),ROUND(K32,4)),"")</f>
      </c>
      <c r="M34" s="28">
        <f>IF(M32&lt;&gt;"",IF(M32&lt;1,ROUND(M32,3),ROUND(M32,4)),"")</f>
      </c>
      <c r="O34" s="37"/>
    </row>
    <row r="35" spans="2:15" ht="12.75">
      <c r="B35" s="194" t="s">
        <v>344</v>
      </c>
      <c r="C35" s="87"/>
      <c r="D35" s="87"/>
      <c r="E35" s="87"/>
      <c r="F35" s="87"/>
      <c r="G35" s="87"/>
      <c r="H35" s="87"/>
      <c r="I35" s="87"/>
      <c r="J35" s="87"/>
      <c r="K35" s="87"/>
      <c r="L35" s="87"/>
      <c r="M35" s="87"/>
      <c r="N35" s="87"/>
      <c r="O35" s="87"/>
    </row>
    <row r="36" spans="1:15" ht="38.25" customHeight="1">
      <c r="A36" s="201" t="s">
        <v>30</v>
      </c>
      <c r="B36" s="267" t="s">
        <v>481</v>
      </c>
      <c r="C36" s="267"/>
      <c r="D36" s="267"/>
      <c r="E36" s="267"/>
      <c r="F36" s="87"/>
      <c r="G36" s="191">
        <f>IF(M9&lt;&gt;"",IF(G34&lt;&gt;"",ROUND((G34*G38)/100,0),'Form A'!I59),"")</f>
      </c>
      <c r="H36" s="192"/>
      <c r="I36" s="191">
        <f>IF(M9&lt;&gt;"",IF(I34&lt;&gt;"",ROUND((I34*I38)/100,0),'Form A'!K59),"")</f>
      </c>
      <c r="J36" s="192"/>
      <c r="K36" s="191">
        <f>IF(M9&lt;&gt;"",IF(K34&lt;&gt;"",ROUND((K34*K38)/100,0),'Form A'!M59),"")</f>
      </c>
      <c r="L36" s="192"/>
      <c r="M36" s="191">
        <f>IF(M9&lt;&gt;"",IF(M34&lt;&gt;"",ROUND((M34*M38)/100,0),'Form A'!O59),"")</f>
      </c>
      <c r="N36" s="192"/>
      <c r="O36" s="191">
        <f>IF(M9&lt;&gt;"",SUM(G36:M36),"")</f>
      </c>
    </row>
    <row r="37" spans="1:6" ht="12.75" customHeight="1">
      <c r="A37" s="145" t="s">
        <v>31</v>
      </c>
      <c r="B37" s="180" t="s">
        <v>460</v>
      </c>
      <c r="C37" s="87"/>
      <c r="D37" s="87"/>
      <c r="E37" s="87"/>
      <c r="F37" s="87"/>
    </row>
    <row r="38" spans="1:15" ht="12.75" customHeight="1">
      <c r="A38" s="121"/>
      <c r="B38" s="87" t="s">
        <v>486</v>
      </c>
      <c r="C38" s="87"/>
      <c r="D38" s="87"/>
      <c r="E38" s="87"/>
      <c r="F38" s="87"/>
      <c r="G38" s="191">
        <f>IF(M9&lt;&gt;"",'Form A'!I23,"")</f>
      </c>
      <c r="H38" s="202"/>
      <c r="I38" s="191">
        <f>IF(M9&lt;&gt;"",'Form A'!K23,"")</f>
      </c>
      <c r="J38" s="202"/>
      <c r="K38" s="191">
        <f>IF(M9&lt;&gt;"",'Form A'!M23,"")</f>
      </c>
      <c r="L38" s="202"/>
      <c r="M38" s="191">
        <f>IF(M9&lt;&gt;"",'Form A'!O23,"")</f>
      </c>
      <c r="N38" s="202"/>
      <c r="O38" s="191">
        <f>IF(M9&lt;&gt;"",SUM(G38:M38),"")</f>
      </c>
    </row>
    <row r="39" spans="1:15" ht="12.75" customHeight="1">
      <c r="A39" s="145" t="s">
        <v>32</v>
      </c>
      <c r="B39" s="87" t="s">
        <v>480</v>
      </c>
      <c r="C39" s="87"/>
      <c r="D39" s="87"/>
      <c r="E39" s="87"/>
      <c r="F39" s="87"/>
      <c r="G39" s="87"/>
      <c r="H39" s="87"/>
      <c r="I39" s="87"/>
      <c r="J39" s="87"/>
      <c r="K39" s="87"/>
      <c r="L39" s="87"/>
      <c r="M39" s="87"/>
      <c r="N39" s="87"/>
      <c r="O39" s="211">
        <f>IF(M9&lt;&gt;"",ROUND((O36/O38)*100,4),"")</f>
      </c>
    </row>
  </sheetData>
  <sheetProtection password="E008" sheet="1"/>
  <mergeCells count="4">
    <mergeCell ref="B36:E36"/>
    <mergeCell ref="B34:F34"/>
    <mergeCell ref="A7:N8"/>
    <mergeCell ref="G22:K22"/>
  </mergeCells>
  <printOptions/>
  <pageMargins left="0" right="0" top="0.25" bottom="0" header="0.2" footer="0"/>
  <pageSetup fitToHeight="1" fitToWidth="1" horizontalDpi="600" verticalDpi="600" orientation="portrait" scale="90" r:id="rId1"/>
  <headerFooter>
    <oddHeader>&amp;R
</oddHeader>
    <oddFooter>&amp;L&amp;"Times New Roman,Bold"&amp;11(Form Revised 3-2021)&amp;C&amp;"Times New Roman,Bold"&amp;11Informational Form B</oddFooter>
  </headerFooter>
  <ignoredErrors>
    <ignoredError sqref="G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2021-05-11T16:43:42Z</cp:lastPrinted>
  <dcterms:created xsi:type="dcterms:W3CDTF">2003-03-17T16:23:27Z</dcterms:created>
  <dcterms:modified xsi:type="dcterms:W3CDTF">2024-02-07T13:30:42Z</dcterms:modified>
  <cp:category/>
  <cp:version/>
  <cp:contentType/>
  <cp:contentStatus/>
</cp:coreProperties>
</file>